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SR\Wettkämpfe\Schulsport\Leichtathletik\"/>
    </mc:Choice>
  </mc:AlternateContent>
  <bookViews>
    <workbookView xWindow="0" yWindow="0" windowWidth="23040" windowHeight="9192" activeTab="4"/>
  </bookViews>
  <sheets>
    <sheet name="C1" sheetId="1" r:id="rId1"/>
    <sheet name="C2" sheetId="6" r:id="rId2"/>
    <sheet name="C3" sheetId="4" r:id="rId3"/>
    <sheet name="C4" sheetId="5" r:id="rId4"/>
    <sheet name="GESAMT" sheetId="3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D9" i="3"/>
  <c r="C10" i="3"/>
  <c r="D10" i="3"/>
  <c r="C11" i="3"/>
  <c r="D11" i="3"/>
  <c r="D8" i="3" l="1"/>
  <c r="C8" i="3"/>
  <c r="D7" i="3"/>
  <c r="C7" i="3"/>
  <c r="D6" i="3"/>
  <c r="C6" i="3"/>
  <c r="J16" i="5"/>
  <c r="H16" i="5"/>
  <c r="F16" i="5"/>
  <c r="D16" i="5"/>
  <c r="A16" i="5"/>
  <c r="J15" i="5"/>
  <c r="H15" i="5"/>
  <c r="F15" i="5"/>
  <c r="D15" i="5"/>
  <c r="A15" i="5"/>
  <c r="J14" i="5"/>
  <c r="H14" i="5"/>
  <c r="F14" i="5"/>
  <c r="D14" i="5"/>
  <c r="A14" i="5"/>
  <c r="J13" i="5"/>
  <c r="H13" i="5"/>
  <c r="F13" i="5"/>
  <c r="D13" i="5"/>
  <c r="A13" i="5"/>
  <c r="J12" i="5"/>
  <c r="H12" i="5"/>
  <c r="F12" i="5"/>
  <c r="D12" i="5"/>
  <c r="A12" i="5"/>
  <c r="L11" i="5"/>
  <c r="J11" i="5"/>
  <c r="H11" i="5"/>
  <c r="F11" i="5"/>
  <c r="D11" i="5"/>
  <c r="B11" i="5"/>
  <c r="B12" i="5" s="1"/>
  <c r="B13" i="5" s="1"/>
  <c r="B14" i="5" s="1"/>
  <c r="B15" i="5" s="1"/>
  <c r="B16" i="5" s="1"/>
  <c r="A11" i="5"/>
  <c r="J9" i="5"/>
  <c r="H9" i="5"/>
  <c r="F9" i="5"/>
  <c r="D9" i="5"/>
  <c r="A9" i="5"/>
  <c r="J8" i="5"/>
  <c r="H8" i="5"/>
  <c r="F8" i="5"/>
  <c r="D8" i="5"/>
  <c r="A8" i="5"/>
  <c r="J7" i="5"/>
  <c r="H7" i="5"/>
  <c r="F7" i="5"/>
  <c r="D7" i="5"/>
  <c r="A7" i="5"/>
  <c r="J6" i="5"/>
  <c r="H6" i="5"/>
  <c r="F6" i="5"/>
  <c r="D6" i="5"/>
  <c r="A6" i="5"/>
  <c r="J5" i="5"/>
  <c r="H5" i="5"/>
  <c r="F5" i="5"/>
  <c r="D5" i="5"/>
  <c r="A5" i="5"/>
  <c r="L4" i="5"/>
  <c r="J4" i="5"/>
  <c r="H4" i="5"/>
  <c r="F4" i="5"/>
  <c r="D4" i="5"/>
  <c r="B4" i="5"/>
  <c r="B5" i="5" s="1"/>
  <c r="B6" i="5" s="1"/>
  <c r="B7" i="5" s="1"/>
  <c r="B8" i="5" s="1"/>
  <c r="B9" i="5" s="1"/>
  <c r="A4" i="5"/>
  <c r="J23" i="5"/>
  <c r="H23" i="5"/>
  <c r="F23" i="5"/>
  <c r="D23" i="5"/>
  <c r="A23" i="5"/>
  <c r="J22" i="5"/>
  <c r="H22" i="5"/>
  <c r="F22" i="5"/>
  <c r="D22" i="5"/>
  <c r="A22" i="5"/>
  <c r="J21" i="5"/>
  <c r="H21" i="5"/>
  <c r="F21" i="5"/>
  <c r="D21" i="5"/>
  <c r="A21" i="5"/>
  <c r="J20" i="5"/>
  <c r="H20" i="5"/>
  <c r="F20" i="5"/>
  <c r="D20" i="5"/>
  <c r="A20" i="5"/>
  <c r="J19" i="5"/>
  <c r="H19" i="5"/>
  <c r="F19" i="5"/>
  <c r="D19" i="5"/>
  <c r="A19" i="5"/>
  <c r="L18" i="5"/>
  <c r="J18" i="5"/>
  <c r="H18" i="5"/>
  <c r="F18" i="5"/>
  <c r="D18" i="5"/>
  <c r="B18" i="5"/>
  <c r="B19" i="5" s="1"/>
  <c r="B20" i="5" s="1"/>
  <c r="B21" i="5" s="1"/>
  <c r="B22" i="5" s="1"/>
  <c r="B23" i="5" s="1"/>
  <c r="A18" i="5"/>
  <c r="J37" i="5"/>
  <c r="H37" i="5"/>
  <c r="F37" i="5"/>
  <c r="D37" i="5"/>
  <c r="A37" i="5"/>
  <c r="J36" i="5"/>
  <c r="H36" i="5"/>
  <c r="F36" i="5"/>
  <c r="D36" i="5"/>
  <c r="A36" i="5"/>
  <c r="J35" i="5"/>
  <c r="H35" i="5"/>
  <c r="F35" i="5"/>
  <c r="D35" i="5"/>
  <c r="A35" i="5"/>
  <c r="J34" i="5"/>
  <c r="H34" i="5"/>
  <c r="F34" i="5"/>
  <c r="D34" i="5"/>
  <c r="A34" i="5"/>
  <c r="J33" i="5"/>
  <c r="H33" i="5"/>
  <c r="F33" i="5"/>
  <c r="D33" i="5"/>
  <c r="A33" i="5"/>
  <c r="L32" i="5"/>
  <c r="J32" i="5"/>
  <c r="H32" i="5"/>
  <c r="F32" i="5"/>
  <c r="D32" i="5"/>
  <c r="B32" i="5"/>
  <c r="B33" i="5" s="1"/>
  <c r="B34" i="5" s="1"/>
  <c r="B35" i="5" s="1"/>
  <c r="B36" i="5" s="1"/>
  <c r="B37" i="5" s="1"/>
  <c r="A32" i="5"/>
  <c r="J30" i="5"/>
  <c r="H30" i="5"/>
  <c r="F30" i="5"/>
  <c r="D30" i="5"/>
  <c r="A30" i="5"/>
  <c r="J29" i="5"/>
  <c r="H29" i="5"/>
  <c r="F29" i="5"/>
  <c r="D29" i="5"/>
  <c r="A29" i="5"/>
  <c r="J28" i="5"/>
  <c r="H28" i="5"/>
  <c r="F28" i="5"/>
  <c r="D28" i="5"/>
  <c r="A28" i="5"/>
  <c r="J27" i="5"/>
  <c r="H27" i="5"/>
  <c r="F27" i="5"/>
  <c r="D27" i="5"/>
  <c r="A27" i="5"/>
  <c r="J26" i="5"/>
  <c r="H26" i="5"/>
  <c r="F26" i="5"/>
  <c r="D26" i="5"/>
  <c r="A26" i="5"/>
  <c r="L25" i="5"/>
  <c r="J25" i="5"/>
  <c r="H25" i="5"/>
  <c r="F25" i="5"/>
  <c r="D25" i="5"/>
  <c r="B25" i="5"/>
  <c r="B26" i="5" s="1"/>
  <c r="B27" i="5" s="1"/>
  <c r="B28" i="5" s="1"/>
  <c r="B29" i="5" s="1"/>
  <c r="B30" i="5" s="1"/>
  <c r="A25" i="5"/>
  <c r="J44" i="5"/>
  <c r="H44" i="5"/>
  <c r="F44" i="5"/>
  <c r="D44" i="5"/>
  <c r="A44" i="5"/>
  <c r="J43" i="5"/>
  <c r="H43" i="5"/>
  <c r="F43" i="5"/>
  <c r="D43" i="5"/>
  <c r="A43" i="5"/>
  <c r="J42" i="5"/>
  <c r="H42" i="5"/>
  <c r="F42" i="5"/>
  <c r="D42" i="5"/>
  <c r="A42" i="5"/>
  <c r="J41" i="5"/>
  <c r="H41" i="5"/>
  <c r="F41" i="5"/>
  <c r="D41" i="5"/>
  <c r="A41" i="5"/>
  <c r="J40" i="5"/>
  <c r="H40" i="5"/>
  <c r="F40" i="5"/>
  <c r="D40" i="5"/>
  <c r="A40" i="5"/>
  <c r="L39" i="5"/>
  <c r="J39" i="5"/>
  <c r="H39" i="5"/>
  <c r="F39" i="5"/>
  <c r="D39" i="5"/>
  <c r="B39" i="5"/>
  <c r="B40" i="5" s="1"/>
  <c r="B41" i="5" s="1"/>
  <c r="B42" i="5" s="1"/>
  <c r="B43" i="5" s="1"/>
  <c r="B44" i="5" s="1"/>
  <c r="A39" i="5"/>
  <c r="J38" i="6"/>
  <c r="H38" i="6"/>
  <c r="F38" i="6"/>
  <c r="D38" i="6"/>
  <c r="A38" i="6"/>
  <c r="J37" i="6"/>
  <c r="H37" i="6"/>
  <c r="F37" i="6"/>
  <c r="D37" i="6"/>
  <c r="A37" i="6"/>
  <c r="J36" i="6"/>
  <c r="H36" i="6"/>
  <c r="F36" i="6"/>
  <c r="D36" i="6"/>
  <c r="A36" i="6"/>
  <c r="J35" i="6"/>
  <c r="H35" i="6"/>
  <c r="F35" i="6"/>
  <c r="D35" i="6"/>
  <c r="A35" i="6"/>
  <c r="J34" i="6"/>
  <c r="H34" i="6"/>
  <c r="F34" i="6"/>
  <c r="D34" i="6"/>
  <c r="A34" i="6"/>
  <c r="L33" i="6"/>
  <c r="J33" i="6"/>
  <c r="H33" i="6"/>
  <c r="F33" i="6"/>
  <c r="D33" i="6"/>
  <c r="B33" i="6"/>
  <c r="B34" i="6" s="1"/>
  <c r="B35" i="6" s="1"/>
  <c r="B36" i="6" s="1"/>
  <c r="B37" i="6" s="1"/>
  <c r="B38" i="6" s="1"/>
  <c r="A33" i="6"/>
  <c r="J58" i="6"/>
  <c r="H58" i="6"/>
  <c r="F58" i="6"/>
  <c r="D58" i="6"/>
  <c r="A58" i="6"/>
  <c r="J57" i="6"/>
  <c r="H57" i="6"/>
  <c r="F57" i="6"/>
  <c r="D57" i="6"/>
  <c r="A57" i="6"/>
  <c r="J56" i="6"/>
  <c r="H56" i="6"/>
  <c r="F56" i="6"/>
  <c r="D56" i="6"/>
  <c r="A56" i="6"/>
  <c r="J55" i="6"/>
  <c r="H55" i="6"/>
  <c r="F55" i="6"/>
  <c r="D55" i="6"/>
  <c r="A55" i="6"/>
  <c r="J54" i="6"/>
  <c r="H54" i="6"/>
  <c r="F54" i="6"/>
  <c r="D54" i="6"/>
  <c r="A54" i="6"/>
  <c r="L53" i="6"/>
  <c r="J53" i="6"/>
  <c r="H53" i="6"/>
  <c r="F53" i="6"/>
  <c r="D53" i="6"/>
  <c r="B53" i="6"/>
  <c r="B54" i="6" s="1"/>
  <c r="B55" i="6" s="1"/>
  <c r="B56" i="6" s="1"/>
  <c r="B57" i="6" s="1"/>
  <c r="B58" i="6" s="1"/>
  <c r="A53" i="6"/>
  <c r="J31" i="6"/>
  <c r="H31" i="6"/>
  <c r="F31" i="6"/>
  <c r="D31" i="6"/>
  <c r="A31" i="6"/>
  <c r="J30" i="6"/>
  <c r="H30" i="6"/>
  <c r="F30" i="6"/>
  <c r="D30" i="6"/>
  <c r="A30" i="6"/>
  <c r="J29" i="6"/>
  <c r="H29" i="6"/>
  <c r="F29" i="6"/>
  <c r="D29" i="6"/>
  <c r="A29" i="6"/>
  <c r="J28" i="6"/>
  <c r="H28" i="6"/>
  <c r="F28" i="6"/>
  <c r="D28" i="6"/>
  <c r="A28" i="6"/>
  <c r="J27" i="6"/>
  <c r="H27" i="6"/>
  <c r="F27" i="6"/>
  <c r="D27" i="6"/>
  <c r="A27" i="6"/>
  <c r="L26" i="6"/>
  <c r="J26" i="6"/>
  <c r="H26" i="6"/>
  <c r="F26" i="6"/>
  <c r="D26" i="6"/>
  <c r="B26" i="6"/>
  <c r="B27" i="6" s="1"/>
  <c r="B28" i="6" s="1"/>
  <c r="B29" i="6" s="1"/>
  <c r="B30" i="6" s="1"/>
  <c r="B31" i="6" s="1"/>
  <c r="A26" i="6"/>
  <c r="J65" i="6"/>
  <c r="H65" i="6"/>
  <c r="F65" i="6"/>
  <c r="D65" i="6"/>
  <c r="A65" i="6"/>
  <c r="J64" i="6"/>
  <c r="H64" i="6"/>
  <c r="F64" i="6"/>
  <c r="D64" i="6"/>
  <c r="A64" i="6"/>
  <c r="J63" i="6"/>
  <c r="H63" i="6"/>
  <c r="F63" i="6"/>
  <c r="D63" i="6"/>
  <c r="A63" i="6"/>
  <c r="J62" i="6"/>
  <c r="H62" i="6"/>
  <c r="F62" i="6"/>
  <c r="D62" i="6"/>
  <c r="A62" i="6"/>
  <c r="J61" i="6"/>
  <c r="H61" i="6"/>
  <c r="F61" i="6"/>
  <c r="D61" i="6"/>
  <c r="A61" i="6"/>
  <c r="L60" i="6"/>
  <c r="J60" i="6"/>
  <c r="H60" i="6"/>
  <c r="F60" i="6"/>
  <c r="D60" i="6"/>
  <c r="B60" i="6"/>
  <c r="B61" i="6" s="1"/>
  <c r="B62" i="6" s="1"/>
  <c r="B63" i="6" s="1"/>
  <c r="B64" i="6" s="1"/>
  <c r="B65" i="6" s="1"/>
  <c r="A60" i="6"/>
  <c r="J45" i="6"/>
  <c r="H45" i="6"/>
  <c r="F45" i="6"/>
  <c r="D45" i="6"/>
  <c r="A45" i="6"/>
  <c r="J44" i="6"/>
  <c r="H44" i="6"/>
  <c r="F44" i="6"/>
  <c r="D44" i="6"/>
  <c r="A44" i="6"/>
  <c r="J43" i="6"/>
  <c r="H43" i="6"/>
  <c r="F43" i="6"/>
  <c r="D43" i="6"/>
  <c r="A43" i="6"/>
  <c r="J42" i="6"/>
  <c r="H42" i="6"/>
  <c r="F42" i="6"/>
  <c r="D42" i="6"/>
  <c r="A42" i="6"/>
  <c r="J41" i="6"/>
  <c r="H41" i="6"/>
  <c r="F41" i="6"/>
  <c r="D41" i="6"/>
  <c r="A41" i="6"/>
  <c r="L40" i="6"/>
  <c r="J40" i="6"/>
  <c r="H40" i="6"/>
  <c r="F40" i="6"/>
  <c r="D40" i="6"/>
  <c r="B40" i="6"/>
  <c r="B41" i="6" s="1"/>
  <c r="B42" i="6" s="1"/>
  <c r="B43" i="6" s="1"/>
  <c r="B44" i="6" s="1"/>
  <c r="B45" i="6" s="1"/>
  <c r="A40" i="6"/>
  <c r="J17" i="6"/>
  <c r="H17" i="6"/>
  <c r="F17" i="6"/>
  <c r="D17" i="6"/>
  <c r="A17" i="6"/>
  <c r="J16" i="6"/>
  <c r="H16" i="6"/>
  <c r="F16" i="6"/>
  <c r="D16" i="6"/>
  <c r="A16" i="6"/>
  <c r="J15" i="6"/>
  <c r="H15" i="6"/>
  <c r="F15" i="6"/>
  <c r="D15" i="6"/>
  <c r="A15" i="6"/>
  <c r="J14" i="6"/>
  <c r="H14" i="6"/>
  <c r="F14" i="6"/>
  <c r="D14" i="6"/>
  <c r="A14" i="6"/>
  <c r="J13" i="6"/>
  <c r="H13" i="6"/>
  <c r="F13" i="6"/>
  <c r="D13" i="6"/>
  <c r="A13" i="6"/>
  <c r="L12" i="6"/>
  <c r="J12" i="6"/>
  <c r="H12" i="6"/>
  <c r="F12" i="6"/>
  <c r="D12" i="6"/>
  <c r="B12" i="6"/>
  <c r="B13" i="6" s="1"/>
  <c r="B14" i="6" s="1"/>
  <c r="B15" i="6" s="1"/>
  <c r="B16" i="6" s="1"/>
  <c r="B17" i="6" s="1"/>
  <c r="A12" i="6"/>
  <c r="J10" i="6"/>
  <c r="H10" i="6"/>
  <c r="F10" i="6"/>
  <c r="D10" i="6"/>
  <c r="A10" i="6"/>
  <c r="J9" i="6"/>
  <c r="H9" i="6"/>
  <c r="F9" i="6"/>
  <c r="D9" i="6"/>
  <c r="A9" i="6"/>
  <c r="J8" i="6"/>
  <c r="H8" i="6"/>
  <c r="F8" i="6"/>
  <c r="D8" i="6"/>
  <c r="A8" i="6"/>
  <c r="J7" i="6"/>
  <c r="H7" i="6"/>
  <c r="F7" i="6"/>
  <c r="D7" i="6"/>
  <c r="A7" i="6"/>
  <c r="J6" i="6"/>
  <c r="H6" i="6"/>
  <c r="F6" i="6"/>
  <c r="D6" i="6"/>
  <c r="A6" i="6"/>
  <c r="L5" i="6"/>
  <c r="J5" i="6"/>
  <c r="H5" i="6"/>
  <c r="F5" i="6"/>
  <c r="D5" i="6"/>
  <c r="B5" i="6"/>
  <c r="B6" i="6" s="1"/>
  <c r="B7" i="6" s="1"/>
  <c r="B8" i="6" s="1"/>
  <c r="B9" i="6" s="1"/>
  <c r="B10" i="6" s="1"/>
  <c r="A5" i="6"/>
  <c r="J24" i="6"/>
  <c r="H24" i="6"/>
  <c r="F24" i="6"/>
  <c r="D24" i="6"/>
  <c r="A24" i="6"/>
  <c r="J23" i="6"/>
  <c r="H23" i="6"/>
  <c r="F23" i="6"/>
  <c r="D23" i="6"/>
  <c r="A23" i="6"/>
  <c r="J22" i="6"/>
  <c r="H22" i="6"/>
  <c r="F22" i="6"/>
  <c r="D22" i="6"/>
  <c r="A22" i="6"/>
  <c r="J21" i="6"/>
  <c r="H21" i="6"/>
  <c r="F21" i="6"/>
  <c r="D21" i="6"/>
  <c r="A21" i="6"/>
  <c r="J20" i="6"/>
  <c r="H20" i="6"/>
  <c r="F20" i="6"/>
  <c r="D20" i="6"/>
  <c r="A20" i="6"/>
  <c r="L19" i="6"/>
  <c r="J19" i="6"/>
  <c r="H19" i="6"/>
  <c r="F19" i="6"/>
  <c r="D19" i="6"/>
  <c r="B19" i="6"/>
  <c r="B20" i="6" s="1"/>
  <c r="B21" i="6" s="1"/>
  <c r="B22" i="6" s="1"/>
  <c r="B23" i="6" s="1"/>
  <c r="B24" i="6" s="1"/>
  <c r="A19" i="6"/>
  <c r="J17" i="4"/>
  <c r="H17" i="4"/>
  <c r="F17" i="4"/>
  <c r="D17" i="4"/>
  <c r="A17" i="4"/>
  <c r="J16" i="4"/>
  <c r="H16" i="4"/>
  <c r="F16" i="4"/>
  <c r="D16" i="4"/>
  <c r="A16" i="4"/>
  <c r="J15" i="4"/>
  <c r="H15" i="4"/>
  <c r="F15" i="4"/>
  <c r="D15" i="4"/>
  <c r="A15" i="4"/>
  <c r="J14" i="4"/>
  <c r="H14" i="4"/>
  <c r="F14" i="4"/>
  <c r="D14" i="4"/>
  <c r="A14" i="4"/>
  <c r="J13" i="4"/>
  <c r="H13" i="4"/>
  <c r="F13" i="4"/>
  <c r="D13" i="4"/>
  <c r="A13" i="4"/>
  <c r="L12" i="4"/>
  <c r="J12" i="4"/>
  <c r="H12" i="4"/>
  <c r="F12" i="4"/>
  <c r="D12" i="4"/>
  <c r="B12" i="4"/>
  <c r="B13" i="4" s="1"/>
  <c r="B14" i="4" s="1"/>
  <c r="B15" i="4" s="1"/>
  <c r="B16" i="4" s="1"/>
  <c r="B17" i="4" s="1"/>
  <c r="A12" i="4"/>
  <c r="J24" i="4"/>
  <c r="H24" i="4"/>
  <c r="F24" i="4"/>
  <c r="D24" i="4"/>
  <c r="A24" i="4"/>
  <c r="J23" i="4"/>
  <c r="H23" i="4"/>
  <c r="F23" i="4"/>
  <c r="D23" i="4"/>
  <c r="A23" i="4"/>
  <c r="J22" i="4"/>
  <c r="H22" i="4"/>
  <c r="F22" i="4"/>
  <c r="D22" i="4"/>
  <c r="A22" i="4"/>
  <c r="J21" i="4"/>
  <c r="H21" i="4"/>
  <c r="F21" i="4"/>
  <c r="D21" i="4"/>
  <c r="A21" i="4"/>
  <c r="J20" i="4"/>
  <c r="H20" i="4"/>
  <c r="F20" i="4"/>
  <c r="D20" i="4"/>
  <c r="A20" i="4"/>
  <c r="L19" i="4"/>
  <c r="J19" i="4"/>
  <c r="H19" i="4"/>
  <c r="F19" i="4"/>
  <c r="D19" i="4"/>
  <c r="B19" i="4"/>
  <c r="B20" i="4" s="1"/>
  <c r="B21" i="4" s="1"/>
  <c r="B22" i="4" s="1"/>
  <c r="B23" i="4" s="1"/>
  <c r="B24" i="4" s="1"/>
  <c r="A19" i="4"/>
  <c r="J31" i="4"/>
  <c r="H31" i="4"/>
  <c r="F31" i="4"/>
  <c r="D31" i="4"/>
  <c r="A31" i="4"/>
  <c r="J30" i="4"/>
  <c r="H30" i="4"/>
  <c r="F30" i="4"/>
  <c r="D30" i="4"/>
  <c r="A30" i="4"/>
  <c r="J29" i="4"/>
  <c r="H29" i="4"/>
  <c r="F29" i="4"/>
  <c r="D29" i="4"/>
  <c r="A29" i="4"/>
  <c r="J28" i="4"/>
  <c r="H28" i="4"/>
  <c r="F28" i="4"/>
  <c r="D28" i="4"/>
  <c r="A28" i="4"/>
  <c r="J27" i="4"/>
  <c r="H27" i="4"/>
  <c r="F27" i="4"/>
  <c r="D27" i="4"/>
  <c r="A27" i="4"/>
  <c r="L26" i="4"/>
  <c r="J26" i="4"/>
  <c r="H26" i="4"/>
  <c r="F26" i="4"/>
  <c r="D26" i="4"/>
  <c r="B26" i="4"/>
  <c r="B27" i="4" s="1"/>
  <c r="B28" i="4" s="1"/>
  <c r="B29" i="4" s="1"/>
  <c r="B30" i="4" s="1"/>
  <c r="B31" i="4" s="1"/>
  <c r="A26" i="4"/>
  <c r="J38" i="4"/>
  <c r="H38" i="4"/>
  <c r="F38" i="4"/>
  <c r="D38" i="4"/>
  <c r="A38" i="4"/>
  <c r="J37" i="4"/>
  <c r="H37" i="4"/>
  <c r="F37" i="4"/>
  <c r="D37" i="4"/>
  <c r="A37" i="4"/>
  <c r="J36" i="4"/>
  <c r="H36" i="4"/>
  <c r="F36" i="4"/>
  <c r="D36" i="4"/>
  <c r="A36" i="4"/>
  <c r="J35" i="4"/>
  <c r="H35" i="4"/>
  <c r="F35" i="4"/>
  <c r="D35" i="4"/>
  <c r="A35" i="4"/>
  <c r="J34" i="4"/>
  <c r="H34" i="4"/>
  <c r="F34" i="4"/>
  <c r="D34" i="4"/>
  <c r="A34" i="4"/>
  <c r="L33" i="4"/>
  <c r="J33" i="4"/>
  <c r="H33" i="4"/>
  <c r="F33" i="4"/>
  <c r="D33" i="4"/>
  <c r="B33" i="4"/>
  <c r="B34" i="4" s="1"/>
  <c r="B35" i="4" s="1"/>
  <c r="B36" i="4" s="1"/>
  <c r="B37" i="4" s="1"/>
  <c r="B38" i="4" s="1"/>
  <c r="A33" i="4"/>
  <c r="J10" i="4"/>
  <c r="H10" i="4"/>
  <c r="F10" i="4"/>
  <c r="D10" i="4"/>
  <c r="A10" i="4"/>
  <c r="J9" i="4"/>
  <c r="H9" i="4"/>
  <c r="F9" i="4"/>
  <c r="D9" i="4"/>
  <c r="A9" i="4"/>
  <c r="J8" i="4"/>
  <c r="H8" i="4"/>
  <c r="F8" i="4"/>
  <c r="D8" i="4"/>
  <c r="A8" i="4"/>
  <c r="J7" i="4"/>
  <c r="H7" i="4"/>
  <c r="F7" i="4"/>
  <c r="D7" i="4"/>
  <c r="A7" i="4"/>
  <c r="J6" i="4"/>
  <c r="H6" i="4"/>
  <c r="F6" i="4"/>
  <c r="D6" i="4"/>
  <c r="A6" i="4"/>
  <c r="L5" i="4"/>
  <c r="J5" i="4"/>
  <c r="H5" i="4"/>
  <c r="F5" i="4"/>
  <c r="D5" i="4"/>
  <c r="B5" i="4"/>
  <c r="B6" i="4" s="1"/>
  <c r="B7" i="4" s="1"/>
  <c r="B8" i="4" s="1"/>
  <c r="B9" i="4" s="1"/>
  <c r="B10" i="4" s="1"/>
  <c r="A5" i="4"/>
  <c r="J45" i="4"/>
  <c r="H45" i="4"/>
  <c r="F45" i="4"/>
  <c r="D45" i="4"/>
  <c r="A45" i="4"/>
  <c r="J44" i="4"/>
  <c r="H44" i="4"/>
  <c r="F44" i="4"/>
  <c r="D44" i="4"/>
  <c r="A44" i="4"/>
  <c r="J43" i="4"/>
  <c r="H43" i="4"/>
  <c r="F43" i="4"/>
  <c r="D43" i="4"/>
  <c r="A43" i="4"/>
  <c r="J42" i="4"/>
  <c r="H42" i="4"/>
  <c r="F42" i="4"/>
  <c r="D42" i="4"/>
  <c r="A42" i="4"/>
  <c r="J41" i="4"/>
  <c r="H41" i="4"/>
  <c r="F41" i="4"/>
  <c r="D41" i="4"/>
  <c r="A41" i="4"/>
  <c r="L40" i="4"/>
  <c r="J40" i="4"/>
  <c r="H40" i="4"/>
  <c r="F40" i="4"/>
  <c r="D40" i="4"/>
  <c r="B40" i="4"/>
  <c r="B41" i="4" s="1"/>
  <c r="B42" i="4" s="1"/>
  <c r="B43" i="4" s="1"/>
  <c r="B44" i="4" s="1"/>
  <c r="B45" i="4" s="1"/>
  <c r="A40" i="4"/>
  <c r="A67" i="1"/>
  <c r="A68" i="1"/>
  <c r="A69" i="1"/>
  <c r="A71" i="1"/>
  <c r="A72" i="1"/>
  <c r="A73" i="1"/>
  <c r="A74" i="1"/>
  <c r="A75" i="1"/>
  <c r="A76" i="1"/>
  <c r="A78" i="1"/>
  <c r="A79" i="1"/>
  <c r="A80" i="1"/>
  <c r="A81" i="1"/>
  <c r="A82" i="1"/>
  <c r="A83" i="1"/>
  <c r="A85" i="1"/>
  <c r="A86" i="1"/>
  <c r="A88" i="1"/>
  <c r="A89" i="1"/>
  <c r="A90" i="1"/>
  <c r="B42" i="1"/>
  <c r="B43" i="1" s="1"/>
  <c r="B44" i="1" s="1"/>
  <c r="B45" i="1" s="1"/>
  <c r="J42" i="1"/>
  <c r="H42" i="1"/>
  <c r="F42" i="1"/>
  <c r="D42" i="1"/>
  <c r="A40" i="1"/>
  <c r="B40" i="1"/>
  <c r="B41" i="1" s="1"/>
  <c r="D40" i="1"/>
  <c r="F40" i="1"/>
  <c r="H40" i="1"/>
  <c r="J40" i="1"/>
  <c r="A41" i="1"/>
  <c r="D41" i="1"/>
  <c r="F41" i="1"/>
  <c r="H41" i="1"/>
  <c r="J41" i="1"/>
  <c r="A43" i="1"/>
  <c r="D43" i="1"/>
  <c r="F43" i="1"/>
  <c r="H43" i="1"/>
  <c r="J43" i="1"/>
  <c r="A44" i="1"/>
  <c r="D44" i="1"/>
  <c r="F44" i="1"/>
  <c r="H44" i="1"/>
  <c r="J44" i="1"/>
  <c r="A45" i="1"/>
  <c r="D45" i="1"/>
  <c r="F45" i="1"/>
  <c r="H45" i="1"/>
  <c r="J45" i="1"/>
  <c r="J10" i="1"/>
  <c r="H10" i="1"/>
  <c r="F10" i="1"/>
  <c r="D10" i="1"/>
  <c r="A10" i="1"/>
  <c r="J9" i="1"/>
  <c r="H9" i="1"/>
  <c r="F9" i="1"/>
  <c r="D9" i="1"/>
  <c r="A9" i="1"/>
  <c r="J8" i="1"/>
  <c r="H8" i="1"/>
  <c r="F8" i="1"/>
  <c r="D8" i="1"/>
  <c r="A8" i="1"/>
  <c r="J7" i="1"/>
  <c r="H7" i="1"/>
  <c r="F7" i="1"/>
  <c r="D7" i="1"/>
  <c r="A7" i="1"/>
  <c r="J6" i="1"/>
  <c r="H6" i="1"/>
  <c r="F6" i="1"/>
  <c r="D6" i="1"/>
  <c r="A6" i="1"/>
  <c r="L5" i="1"/>
  <c r="J5" i="1"/>
  <c r="H5" i="1"/>
  <c r="F5" i="1"/>
  <c r="D5" i="1"/>
  <c r="B5" i="1"/>
  <c r="B6" i="1" s="1"/>
  <c r="B7" i="1" s="1"/>
  <c r="B8" i="1" s="1"/>
  <c r="B9" i="1" s="1"/>
  <c r="B10" i="1" s="1"/>
  <c r="A5" i="1"/>
  <c r="L40" i="1"/>
  <c r="J38" i="1"/>
  <c r="H38" i="1"/>
  <c r="F38" i="1"/>
  <c r="D38" i="1"/>
  <c r="A38" i="1"/>
  <c r="J37" i="1"/>
  <c r="H37" i="1"/>
  <c r="F37" i="1"/>
  <c r="D37" i="1"/>
  <c r="A37" i="1"/>
  <c r="J36" i="1"/>
  <c r="H36" i="1"/>
  <c r="F36" i="1"/>
  <c r="D36" i="1"/>
  <c r="A36" i="1"/>
  <c r="J35" i="1"/>
  <c r="H35" i="1"/>
  <c r="F35" i="1"/>
  <c r="D35" i="1"/>
  <c r="A35" i="1"/>
  <c r="J34" i="1"/>
  <c r="H34" i="1"/>
  <c r="F34" i="1"/>
  <c r="D34" i="1"/>
  <c r="A34" i="1"/>
  <c r="L33" i="1"/>
  <c r="J33" i="1"/>
  <c r="H33" i="1"/>
  <c r="F33" i="1"/>
  <c r="D33" i="1"/>
  <c r="B33" i="1"/>
  <c r="B34" i="1" s="1"/>
  <c r="B35" i="1" s="1"/>
  <c r="B36" i="1" s="1"/>
  <c r="B37" i="1" s="1"/>
  <c r="B38" i="1" s="1"/>
  <c r="A33" i="1"/>
  <c r="J17" i="1"/>
  <c r="H17" i="1"/>
  <c r="F17" i="1"/>
  <c r="D17" i="1"/>
  <c r="A17" i="1"/>
  <c r="J16" i="1"/>
  <c r="H16" i="1"/>
  <c r="F16" i="1"/>
  <c r="D16" i="1"/>
  <c r="A16" i="1"/>
  <c r="J15" i="1"/>
  <c r="H15" i="1"/>
  <c r="F15" i="1"/>
  <c r="D15" i="1"/>
  <c r="A15" i="1"/>
  <c r="J14" i="1"/>
  <c r="H14" i="1"/>
  <c r="F14" i="1"/>
  <c r="D14" i="1"/>
  <c r="A14" i="1"/>
  <c r="J13" i="1"/>
  <c r="H13" i="1"/>
  <c r="F13" i="1"/>
  <c r="D13" i="1"/>
  <c r="A13" i="1"/>
  <c r="L12" i="1"/>
  <c r="J12" i="1"/>
  <c r="H12" i="1"/>
  <c r="F12" i="1"/>
  <c r="D12" i="1"/>
  <c r="B12" i="1"/>
  <c r="B13" i="1" s="1"/>
  <c r="B14" i="1" s="1"/>
  <c r="B15" i="1" s="1"/>
  <c r="B16" i="1" s="1"/>
  <c r="B17" i="1" s="1"/>
  <c r="A12" i="1"/>
  <c r="J24" i="1"/>
  <c r="H24" i="1"/>
  <c r="F24" i="1"/>
  <c r="D24" i="1"/>
  <c r="A24" i="1"/>
  <c r="J23" i="1"/>
  <c r="H23" i="1"/>
  <c r="F23" i="1"/>
  <c r="D23" i="1"/>
  <c r="A23" i="1"/>
  <c r="J22" i="1"/>
  <c r="H22" i="1"/>
  <c r="F22" i="1"/>
  <c r="D22" i="1"/>
  <c r="A22" i="1"/>
  <c r="J21" i="1"/>
  <c r="H21" i="1"/>
  <c r="F21" i="1"/>
  <c r="D21" i="1"/>
  <c r="A21" i="1"/>
  <c r="J20" i="1"/>
  <c r="H20" i="1"/>
  <c r="F20" i="1"/>
  <c r="D20" i="1"/>
  <c r="A20" i="1"/>
  <c r="L19" i="1"/>
  <c r="J19" i="1"/>
  <c r="H19" i="1"/>
  <c r="F19" i="1"/>
  <c r="D19" i="1"/>
  <c r="B19" i="1"/>
  <c r="B20" i="1" s="1"/>
  <c r="B21" i="1" s="1"/>
  <c r="B22" i="1" s="1"/>
  <c r="B23" i="1" s="1"/>
  <c r="B24" i="1" s="1"/>
  <c r="A19" i="1"/>
  <c r="J31" i="1"/>
  <c r="H31" i="1"/>
  <c r="F31" i="1"/>
  <c r="D31" i="1"/>
  <c r="A31" i="1"/>
  <c r="J30" i="1"/>
  <c r="H30" i="1"/>
  <c r="F30" i="1"/>
  <c r="D30" i="1"/>
  <c r="A30" i="1"/>
  <c r="J29" i="1"/>
  <c r="H29" i="1"/>
  <c r="F29" i="1"/>
  <c r="D29" i="1"/>
  <c r="A29" i="1"/>
  <c r="J28" i="1"/>
  <c r="H28" i="1"/>
  <c r="F28" i="1"/>
  <c r="D28" i="1"/>
  <c r="A28" i="1"/>
  <c r="J27" i="1"/>
  <c r="H27" i="1"/>
  <c r="F27" i="1"/>
  <c r="D27" i="1"/>
  <c r="A27" i="1"/>
  <c r="L26" i="1"/>
  <c r="J26" i="1"/>
  <c r="H26" i="1"/>
  <c r="F26" i="1"/>
  <c r="D26" i="1"/>
  <c r="B26" i="1"/>
  <c r="B27" i="1" s="1"/>
  <c r="B28" i="1" s="1"/>
  <c r="B29" i="1" s="1"/>
  <c r="B30" i="1" s="1"/>
  <c r="B31" i="1" s="1"/>
  <c r="A26" i="1"/>
  <c r="M34" i="6" l="1"/>
  <c r="M12" i="5"/>
  <c r="M13" i="4"/>
  <c r="M38" i="6"/>
  <c r="M16" i="5"/>
  <c r="M17" i="4"/>
  <c r="M22" i="5"/>
  <c r="M18" i="5"/>
  <c r="M28" i="5"/>
  <c r="M32" i="5"/>
  <c r="M20" i="5"/>
  <c r="M14" i="5"/>
  <c r="M26" i="5"/>
  <c r="M30" i="5"/>
  <c r="M39" i="5"/>
  <c r="M27" i="5"/>
  <c r="M29" i="5"/>
  <c r="M19" i="5"/>
  <c r="M21" i="5"/>
  <c r="M23" i="5"/>
  <c r="M5" i="5"/>
  <c r="M7" i="5"/>
  <c r="M9" i="5"/>
  <c r="M11" i="5"/>
  <c r="M40" i="5"/>
  <c r="M42" i="5"/>
  <c r="M44" i="5"/>
  <c r="M25" i="5"/>
  <c r="M34" i="5"/>
  <c r="M36" i="5"/>
  <c r="M41" i="5"/>
  <c r="M43" i="5"/>
  <c r="M33" i="5"/>
  <c r="M35" i="5"/>
  <c r="M37" i="5"/>
  <c r="M4" i="5"/>
  <c r="M13" i="5"/>
  <c r="M15" i="5"/>
  <c r="M6" i="5"/>
  <c r="M8" i="5"/>
  <c r="M45" i="6"/>
  <c r="M41" i="6"/>
  <c r="M5" i="6"/>
  <c r="M9" i="6"/>
  <c r="M26" i="6"/>
  <c r="M30" i="6"/>
  <c r="M43" i="6"/>
  <c r="M36" i="6"/>
  <c r="M19" i="6"/>
  <c r="M7" i="6"/>
  <c r="M60" i="6"/>
  <c r="M28" i="6"/>
  <c r="M21" i="6"/>
  <c r="M13" i="6"/>
  <c r="M40" i="6"/>
  <c r="M62" i="6"/>
  <c r="M64" i="6"/>
  <c r="M56" i="6"/>
  <c r="M58" i="6"/>
  <c r="M33" i="6"/>
  <c r="M6" i="6"/>
  <c r="M8" i="6"/>
  <c r="M10" i="6"/>
  <c r="M12" i="6"/>
  <c r="M42" i="6"/>
  <c r="M44" i="6"/>
  <c r="M27" i="6"/>
  <c r="M29" i="6"/>
  <c r="M31" i="6"/>
  <c r="M53" i="6"/>
  <c r="M35" i="6"/>
  <c r="M37" i="6"/>
  <c r="M23" i="6"/>
  <c r="M15" i="6"/>
  <c r="M17" i="6"/>
  <c r="M54" i="6"/>
  <c r="M20" i="6"/>
  <c r="M22" i="6"/>
  <c r="M24" i="6"/>
  <c r="M14" i="6"/>
  <c r="M16" i="6"/>
  <c r="M61" i="6"/>
  <c r="M63" i="6"/>
  <c r="M65" i="6"/>
  <c r="M55" i="6"/>
  <c r="M57" i="6"/>
  <c r="M42" i="4"/>
  <c r="M29" i="4"/>
  <c r="M7" i="4"/>
  <c r="M22" i="4"/>
  <c r="M44" i="4"/>
  <c r="M27" i="4"/>
  <c r="M31" i="4"/>
  <c r="M12" i="4"/>
  <c r="M15" i="4"/>
  <c r="M9" i="4"/>
  <c r="M20" i="4"/>
  <c r="M24" i="4"/>
  <c r="M34" i="4"/>
  <c r="M26" i="4"/>
  <c r="M41" i="4"/>
  <c r="M43" i="4"/>
  <c r="M45" i="4"/>
  <c r="M5" i="4"/>
  <c r="M6" i="4"/>
  <c r="M8" i="4"/>
  <c r="M10" i="4"/>
  <c r="M33" i="4"/>
  <c r="M28" i="4"/>
  <c r="M30" i="4"/>
  <c r="M21" i="4"/>
  <c r="M23" i="4"/>
  <c r="M14" i="4"/>
  <c r="M16" i="4"/>
  <c r="M36" i="4"/>
  <c r="M38" i="4"/>
  <c r="M19" i="4"/>
  <c r="M40" i="4"/>
  <c r="M35" i="4"/>
  <c r="M37" i="4"/>
  <c r="M42" i="1"/>
  <c r="M10" i="1"/>
  <c r="M20" i="1"/>
  <c r="M24" i="1"/>
  <c r="M34" i="1"/>
  <c r="M38" i="1"/>
  <c r="M44" i="1"/>
  <c r="M36" i="1"/>
  <c r="M14" i="1"/>
  <c r="M16" i="1"/>
  <c r="M22" i="1"/>
  <c r="M28" i="1"/>
  <c r="M30" i="1"/>
  <c r="M19" i="1"/>
  <c r="M21" i="1"/>
  <c r="M13" i="1"/>
  <c r="M15" i="1"/>
  <c r="M17" i="1"/>
  <c r="M35" i="1"/>
  <c r="M37" i="1"/>
  <c r="M33" i="1"/>
  <c r="M5" i="1"/>
  <c r="M26" i="1"/>
  <c r="M23" i="1"/>
  <c r="M6" i="1"/>
  <c r="M8" i="1"/>
  <c r="M41" i="1"/>
  <c r="M43" i="1"/>
  <c r="M45" i="1"/>
  <c r="M40" i="1"/>
  <c r="M7" i="1"/>
  <c r="M9" i="1"/>
  <c r="M27" i="1"/>
  <c r="M29" i="1"/>
  <c r="M31" i="1"/>
  <c r="M12" i="1"/>
  <c r="N17" i="1" l="1"/>
  <c r="N37" i="5"/>
  <c r="N30" i="5"/>
  <c r="N9" i="5"/>
  <c r="N23" i="5"/>
  <c r="N16" i="5"/>
  <c r="N44" i="5"/>
  <c r="N45" i="6"/>
  <c r="N17" i="6"/>
  <c r="N10" i="6"/>
  <c r="N58" i="6"/>
  <c r="N38" i="6"/>
  <c r="N65" i="6"/>
  <c r="N24" i="6"/>
  <c r="N31" i="6"/>
  <c r="N45" i="4"/>
  <c r="N17" i="4"/>
  <c r="N38" i="4"/>
  <c r="N10" i="4"/>
  <c r="N24" i="4"/>
  <c r="N31" i="4"/>
  <c r="N45" i="1"/>
  <c r="N31" i="1"/>
  <c r="N10" i="1"/>
  <c r="N24" i="1"/>
  <c r="N38" i="1"/>
</calcChain>
</file>

<file path=xl/sharedStrings.xml><?xml version="1.0" encoding="utf-8"?>
<sst xmlns="http://schemas.openxmlformats.org/spreadsheetml/2006/main" count="408" uniqueCount="45">
  <si>
    <t>60m</t>
  </si>
  <si>
    <t>Weit</t>
  </si>
  <si>
    <t>Gesamt</t>
  </si>
  <si>
    <t>Pkt</t>
  </si>
  <si>
    <t>Schlb</t>
  </si>
  <si>
    <t>Kug.</t>
  </si>
  <si>
    <t>Schülerinnen C1</t>
  </si>
  <si>
    <t>Lilly Wallner</t>
  </si>
  <si>
    <t>1.Platz</t>
  </si>
  <si>
    <t>2.Platz</t>
  </si>
  <si>
    <t>3.Platz</t>
  </si>
  <si>
    <t>4.Platz</t>
  </si>
  <si>
    <t>5.Platz</t>
  </si>
  <si>
    <t>6.Platz</t>
  </si>
  <si>
    <t>ULSZ-RIF</t>
  </si>
  <si>
    <t>5x80</t>
  </si>
  <si>
    <t xml:space="preserve">LM-Unterstufe </t>
  </si>
  <si>
    <t>Schülerinnen C3</t>
  </si>
  <si>
    <t>Schüler</t>
  </si>
  <si>
    <t>Schüler C2</t>
  </si>
  <si>
    <t>7.Platz</t>
  </si>
  <si>
    <t>8.Platz</t>
  </si>
  <si>
    <t>Seite 1</t>
  </si>
  <si>
    <t>Seite 2</t>
  </si>
  <si>
    <t>Schüler C4</t>
  </si>
  <si>
    <t>SCHÜLERINNEN C1</t>
  </si>
  <si>
    <t>SCHÜLER C2</t>
  </si>
  <si>
    <t>MS Bad Vigaun</t>
  </si>
  <si>
    <t>MS Schwarzach</t>
  </si>
  <si>
    <t>MS Bad Hofgastein</t>
  </si>
  <si>
    <t>SMS Wals-Siezenheim</t>
  </si>
  <si>
    <t>SMS Oberndorf</t>
  </si>
  <si>
    <t>MS Thalgau</t>
  </si>
  <si>
    <t>PG St. Ursula</t>
  </si>
  <si>
    <t>SMS Seekirchen</t>
  </si>
  <si>
    <t>SCHÜLERINNEN C3</t>
  </si>
  <si>
    <t>BG-Sport-RG HIB Saalfelden</t>
  </si>
  <si>
    <t>SMS Bischofshofen</t>
  </si>
  <si>
    <t>SMS Altenmarkt</t>
  </si>
  <si>
    <t>SMS Kaprun</t>
  </si>
  <si>
    <t>SCHÜLER C4</t>
  </si>
  <si>
    <t>SMs Seekirchen</t>
  </si>
  <si>
    <t>LM-Unterstufe -  24. Mai 2023 ULSZ-RIF</t>
  </si>
  <si>
    <t>Gesamtreihung</t>
  </si>
  <si>
    <t>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</si>
</sst>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3" borderId="5" xfId="0" applyFont="1" applyFill="1" applyBorder="1"/>
    <xf numFmtId="2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15" fontId="1" fillId="0" borderId="0" xfId="0" applyNumberFormat="1" applyFont="1" applyAlignment="1">
      <alignment horizontal="center"/>
    </xf>
    <xf numFmtId="0" fontId="2" fillId="0" borderId="0" xfId="0" applyFont="1" applyAlignment="1"/>
    <xf numFmtId="14" fontId="1" fillId="0" borderId="0" xfId="0" applyNumberFormat="1" applyFont="1" applyAlignment="1">
      <alignment horizontal="center" vertical="center"/>
    </xf>
    <xf numFmtId="0" fontId="5" fillId="0" borderId="0" xfId="0" applyFont="1"/>
    <xf numFmtId="2" fontId="2" fillId="5" borderId="4" xfId="0" applyNumberFormat="1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>
      <alignment horizontal="center"/>
    </xf>
    <xf numFmtId="2" fontId="2" fillId="5" borderId="6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0" fontId="3" fillId="7" borderId="7" xfId="0" applyFont="1" applyFill="1" applyBorder="1" applyAlignment="1">
      <alignment horizontal="center"/>
    </xf>
    <xf numFmtId="2" fontId="2" fillId="5" borderId="4" xfId="0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Standard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Dat-Bl"/>
      <sheetName val="w-E_R"/>
      <sheetName val="Tabelle1"/>
      <sheetName val="w-E_Sp"/>
      <sheetName val="m-E_R"/>
      <sheetName val="m-E_Sp"/>
      <sheetName val="Sum-w_R"/>
      <sheetName val="Tabelle27"/>
      <sheetName val="Tabelle2"/>
      <sheetName val="Tabelle3"/>
      <sheetName val="Tabelle4"/>
      <sheetName val="Tabelle17"/>
      <sheetName val="Tabelle18"/>
      <sheetName val="Tabelle19"/>
      <sheetName val="Tabelle28"/>
      <sheetName val="Tabelle20"/>
      <sheetName val="Tabelle21"/>
      <sheetName val="Tabelle22"/>
      <sheetName val="Tabelle23"/>
      <sheetName val="Tabelle24"/>
      <sheetName val="Tabelle25"/>
      <sheetName val="Tabelle26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Sum-w_Sp"/>
      <sheetName val="Sum-m_R"/>
      <sheetName val="Sum-m_Sp"/>
      <sheetName val="Ez-w-R"/>
      <sheetName val="Ez-w_Sp"/>
      <sheetName val="Ez-m_R"/>
      <sheetName val="Ez-m_Sp"/>
      <sheetName val="P-60 m"/>
      <sheetName val="P-Wurf"/>
      <sheetName val="P-Weit"/>
      <sheetName val="P-Staffel"/>
      <sheetName val="P_Schulen_w"/>
      <sheetName val="P_Schulen_m"/>
      <sheetName val="Ez-60m"/>
      <sheetName val="Ez-Schlagball"/>
      <sheetName val="Ez-Kugel"/>
      <sheetName val="Ez-Weit"/>
      <sheetName val="Ez-Staffel"/>
      <sheetName val="Ges-Erg_R"/>
      <sheetName val="Ges-Erg_Sp"/>
      <sheetName val="Schweizer-Punktetabelle"/>
    </sheetNames>
    <sheetDataSet>
      <sheetData sheetId="0"/>
      <sheetData sheetId="1">
        <row r="3">
          <cell r="C3" t="str">
            <v>Start-Nr.</v>
          </cell>
        </row>
        <row r="4">
          <cell r="D4" t="str">
            <v>Ristic Katarina</v>
          </cell>
          <cell r="F4" t="str">
            <v>BG u. BRG Hallein</v>
          </cell>
          <cell r="L4" t="str">
            <v>Meikl Fritz</v>
          </cell>
          <cell r="N4" t="str">
            <v>MS Bad Hofgastein</v>
          </cell>
        </row>
        <row r="5">
          <cell r="D5" t="str">
            <v>Kummerer Elena</v>
          </cell>
          <cell r="L5" t="str">
            <v>Kranabetter Christian</v>
          </cell>
        </row>
        <row r="6">
          <cell r="D6" t="str">
            <v>Sunkler Emma</v>
          </cell>
          <cell r="L6" t="str">
            <v>Voithofer Nico</v>
          </cell>
        </row>
        <row r="7">
          <cell r="D7" t="str">
            <v>Anna Ströher</v>
          </cell>
          <cell r="L7" t="str">
            <v>Neumayer Dominik</v>
          </cell>
        </row>
        <row r="8">
          <cell r="D8" t="str">
            <v>Gimm Sarah</v>
          </cell>
          <cell r="L8" t="str">
            <v>Berger Luca</v>
          </cell>
        </row>
        <row r="9">
          <cell r="D9" t="str">
            <v>Wolfschütz Flora</v>
          </cell>
          <cell r="L9" t="str">
            <v>Brunotti Marco</v>
          </cell>
        </row>
        <row r="10">
          <cell r="D10" t="str">
            <v>Braunschmid Julia</v>
          </cell>
          <cell r="F10" t="str">
            <v>MS Bad Hofgastein</v>
          </cell>
          <cell r="L10" t="str">
            <v>Iuga Christian</v>
          </cell>
          <cell r="N10" t="str">
            <v>MS Bad Vigaun</v>
          </cell>
        </row>
        <row r="11">
          <cell r="D11" t="str">
            <v>Brandner Anna Theresa</v>
          </cell>
          <cell r="L11" t="str">
            <v>Lindenthaler Dominik</v>
          </cell>
        </row>
        <row r="12">
          <cell r="D12" t="str">
            <v>Hofmann Lea-Sophie</v>
          </cell>
          <cell r="L12" t="str">
            <v>Wallinger Florian</v>
          </cell>
        </row>
        <row r="13">
          <cell r="D13" t="str">
            <v>Renner Isabella</v>
          </cell>
          <cell r="L13" t="str">
            <v>Ramsauer Matthias</v>
          </cell>
        </row>
        <row r="14">
          <cell r="D14" t="str">
            <v>Haas Marie Christin</v>
          </cell>
          <cell r="L14" t="str">
            <v>Golser Finn</v>
          </cell>
        </row>
        <row r="15">
          <cell r="D15" t="str">
            <v>Berzaja Patricija</v>
          </cell>
          <cell r="L15" t="str">
            <v>Klappacher Friedrich</v>
          </cell>
        </row>
        <row r="16">
          <cell r="D16" t="str">
            <v>Wimmer Lina</v>
          </cell>
          <cell r="F16" t="str">
            <v>MS Kuchl</v>
          </cell>
          <cell r="L16" t="str">
            <v>Reichholf Tobias</v>
          </cell>
          <cell r="N16" t="str">
            <v>MS Schwarzach</v>
          </cell>
        </row>
        <row r="17">
          <cell r="D17" t="str">
            <v>Neureiter Amelie</v>
          </cell>
          <cell r="L17" t="str">
            <v>Aydemir Hamit</v>
          </cell>
        </row>
        <row r="18">
          <cell r="D18" t="str">
            <v>Seiwald Vanessa</v>
          </cell>
          <cell r="L18" t="str">
            <v>Hacksteiner Michael</v>
          </cell>
        </row>
        <row r="19">
          <cell r="D19" t="str">
            <v>Eßl Anna-Lisa</v>
          </cell>
          <cell r="L19" t="str">
            <v>Eder Sebastian</v>
          </cell>
        </row>
        <row r="20">
          <cell r="D20" t="str">
            <v>Zorzi Sophia</v>
          </cell>
          <cell r="L20" t="str">
            <v>Aguilo Romeo</v>
          </cell>
        </row>
        <row r="21">
          <cell r="D21" t="str">
            <v>Prömer Nora</v>
          </cell>
          <cell r="L21" t="str">
            <v>Moser Fabiano</v>
          </cell>
        </row>
        <row r="22">
          <cell r="D22" t="str">
            <v>Kindermann Paige</v>
          </cell>
          <cell r="F22" t="str">
            <v>MS Straßwalchen</v>
          </cell>
          <cell r="L22" t="str">
            <v>Leitner Felix</v>
          </cell>
          <cell r="N22" t="str">
            <v>MS Thalgau</v>
          </cell>
        </row>
        <row r="23">
          <cell r="D23" t="str">
            <v>Beqiri Kaltrina</v>
          </cell>
          <cell r="L23" t="str">
            <v>Ziegler Dominik</v>
          </cell>
        </row>
        <row r="24">
          <cell r="D24" t="str">
            <v>Zwolle Valerie</v>
          </cell>
          <cell r="L24" t="str">
            <v>Benkler Kostiantyn</v>
          </cell>
        </row>
        <row r="25">
          <cell r="D25" t="str">
            <v>Reitsamer Julia</v>
          </cell>
          <cell r="L25" t="str">
            <v>Leitner Andreas</v>
          </cell>
        </row>
        <row r="26">
          <cell r="D26" t="str">
            <v>Kranzinger Eva</v>
          </cell>
          <cell r="L26" t="str">
            <v>Pichler Lukas</v>
          </cell>
        </row>
        <row r="27">
          <cell r="D27" t="str">
            <v>Eder Lea</v>
          </cell>
          <cell r="L27" t="str">
            <v>Brandstätter Emilio</v>
          </cell>
        </row>
        <row r="28">
          <cell r="D28" t="str">
            <v>Anna-Lena Preslmayr</v>
          </cell>
          <cell r="F28" t="str">
            <v>SMS Seekirchen</v>
          </cell>
          <cell r="L28" t="str">
            <v>Markus Mödlhammer</v>
          </cell>
          <cell r="N28" t="str">
            <v>SMS Seekirchen</v>
          </cell>
        </row>
        <row r="29">
          <cell r="D29" t="str">
            <v>Alina Salihovic</v>
          </cell>
          <cell r="L29" t="str">
            <v>Alexander Nußdorfer</v>
          </cell>
        </row>
        <row r="30">
          <cell r="F30" t="str">
            <v>SMS Seekirchen</v>
          </cell>
          <cell r="L30" t="str">
            <v>Leon Kriechhammer</v>
          </cell>
        </row>
        <row r="31">
          <cell r="D31" t="str">
            <v>Ceylan Güler</v>
          </cell>
          <cell r="L31" t="str">
            <v>Tobias Wuppinger</v>
          </cell>
        </row>
        <row r="32">
          <cell r="D32" t="str">
            <v>Emilia Mandl</v>
          </cell>
          <cell r="L32" t="str">
            <v>Sebastian Schüller</v>
          </cell>
        </row>
        <row r="33">
          <cell r="D33" t="str">
            <v>Christina Ausweger</v>
          </cell>
          <cell r="L33" t="str">
            <v>David Endfellner</v>
          </cell>
        </row>
        <row r="34">
          <cell r="D34" t="str">
            <v>Fuchs Magdalena</v>
          </cell>
          <cell r="F34" t="str">
            <v>PG St. Ursula</v>
          </cell>
          <cell r="L34" t="str">
            <v>Stockreiter Paul</v>
          </cell>
          <cell r="N34" t="str">
            <v>SMS Wals-Siezenheim</v>
          </cell>
        </row>
        <row r="35">
          <cell r="D35" t="str">
            <v>Fuchs Sarah</v>
          </cell>
          <cell r="L35" t="str">
            <v>Hasenöhrl Lorenz</v>
          </cell>
        </row>
        <row r="36">
          <cell r="D36" t="str">
            <v>Flatscher Sophie</v>
          </cell>
          <cell r="L36" t="str">
            <v>Michelus Jamie</v>
          </cell>
        </row>
        <row r="37">
          <cell r="D37" t="str">
            <v>Altenburger Emma</v>
          </cell>
          <cell r="L37" t="str">
            <v>Hasenöhrl Johannes</v>
          </cell>
        </row>
        <row r="38">
          <cell r="D38" t="str">
            <v>Kohlbacher Eleonora</v>
          </cell>
          <cell r="L38" t="str">
            <v>Eibl Leopold</v>
          </cell>
        </row>
        <row r="39">
          <cell r="D39" t="str">
            <v>Kasinger Hannah</v>
          </cell>
          <cell r="L39" t="str">
            <v>Huremovic Kenan</v>
          </cell>
        </row>
        <row r="40">
          <cell r="L40" t="str">
            <v>Gruber Maximilian</v>
          </cell>
          <cell r="N40" t="str">
            <v>PG St. Ursula</v>
          </cell>
        </row>
        <row r="41">
          <cell r="L41" t="str">
            <v>Berger Alexander</v>
          </cell>
        </row>
        <row r="42">
          <cell r="L42" t="str">
            <v>Wiesenegger Felix</v>
          </cell>
        </row>
        <row r="43">
          <cell r="L43" t="str">
            <v>Perwein Lukas</v>
          </cell>
        </row>
        <row r="44">
          <cell r="L44" t="str">
            <v>Ihrenberger Tobit</v>
          </cell>
        </row>
        <row r="45">
          <cell r="L45" t="str">
            <v>Rettenegger Benedikt</v>
          </cell>
        </row>
        <row r="46">
          <cell r="L46" t="str">
            <v>Streitwieser Anton</v>
          </cell>
          <cell r="N46" t="str">
            <v>SMS Oberndorf</v>
          </cell>
        </row>
        <row r="47">
          <cell r="L47" t="str">
            <v>Möller Felix</v>
          </cell>
        </row>
        <row r="48">
          <cell r="L48" t="str">
            <v>Kapeller Leon</v>
          </cell>
        </row>
        <row r="49">
          <cell r="D49" t="str">
            <v>W8/04-Regel</v>
          </cell>
          <cell r="L49" t="str">
            <v>Khatab Mohammad</v>
          </cell>
        </row>
        <row r="50">
          <cell r="D50" t="str">
            <v>W8/05-Regel</v>
          </cell>
          <cell r="L50" t="str">
            <v>Almofashi Zaid</v>
          </cell>
        </row>
        <row r="51">
          <cell r="D51" t="str">
            <v>W8/06-Regel</v>
          </cell>
          <cell r="L51" t="str">
            <v>Graul Eli</v>
          </cell>
        </row>
        <row r="52">
          <cell r="D52" t="str">
            <v>W9/01-Regel</v>
          </cell>
        </row>
        <row r="53">
          <cell r="D53" t="str">
            <v>W9/02-Regel</v>
          </cell>
        </row>
        <row r="54">
          <cell r="D54" t="str">
            <v>W9/03-Regel</v>
          </cell>
        </row>
        <row r="58">
          <cell r="D58" t="str">
            <v>W10/01-Regel</v>
          </cell>
        </row>
        <row r="59">
          <cell r="D59" t="str">
            <v>W10/02-Regel</v>
          </cell>
        </row>
        <row r="60">
          <cell r="D60" t="str">
            <v>W10/03-Regel</v>
          </cell>
        </row>
        <row r="67">
          <cell r="D67" t="str">
            <v>W11/04-Regel</v>
          </cell>
        </row>
        <row r="68">
          <cell r="D68" t="str">
            <v>W11/05-Regel</v>
          </cell>
        </row>
        <row r="69">
          <cell r="D69" t="str">
            <v>W11/06-Regel</v>
          </cell>
        </row>
        <row r="70">
          <cell r="D70" t="str">
            <v>W12/01-Regel</v>
          </cell>
        </row>
        <row r="71">
          <cell r="D71" t="str">
            <v>W12/02-Regel</v>
          </cell>
        </row>
        <row r="72">
          <cell r="D72" t="str">
            <v>W12/03-Regel</v>
          </cell>
        </row>
        <row r="73">
          <cell r="D73" t="str">
            <v>W12/04-Regel</v>
          </cell>
        </row>
        <row r="74">
          <cell r="D74" t="str">
            <v>W12/05-Regel</v>
          </cell>
        </row>
        <row r="76">
          <cell r="D76" t="str">
            <v>W13/01-Regel</v>
          </cell>
        </row>
        <row r="77">
          <cell r="D77" t="str">
            <v>W13/02-Regel</v>
          </cell>
        </row>
        <row r="78">
          <cell r="D78" t="str">
            <v>W13/03-Regel</v>
          </cell>
        </row>
        <row r="127">
          <cell r="D127" t="str">
            <v>Lukic Sarah</v>
          </cell>
          <cell r="F127" t="str">
            <v>SMS Kaprun</v>
          </cell>
          <cell r="L127" t="str">
            <v>Unterberger Paul</v>
          </cell>
          <cell r="N127" t="str">
            <v>SMS Kaprun</v>
          </cell>
        </row>
        <row r="128">
          <cell r="D128" t="str">
            <v>Kaltenhauser Janine</v>
          </cell>
          <cell r="L128" t="str">
            <v>Böhler Marco</v>
          </cell>
        </row>
        <row r="129">
          <cell r="D129" t="str">
            <v>Karner Lara</v>
          </cell>
          <cell r="L129" t="str">
            <v>Foidl Fabian</v>
          </cell>
        </row>
        <row r="130">
          <cell r="D130" t="str">
            <v>Savchuk Solomiia</v>
          </cell>
          <cell r="L130" t="str">
            <v>Lemberger Nico</v>
          </cell>
        </row>
        <row r="131">
          <cell r="D131" t="str">
            <v>Mayrhofer Magdalena</v>
          </cell>
          <cell r="L131" t="str">
            <v>Thämlitz Nicolas</v>
          </cell>
        </row>
        <row r="132">
          <cell r="D132" t="str">
            <v>Egger Pamela</v>
          </cell>
          <cell r="L132" t="str">
            <v>Simic Kristijan</v>
          </cell>
        </row>
        <row r="133">
          <cell r="D133" t="str">
            <v>Freiberger Luisa</v>
          </cell>
          <cell r="F133" t="str">
            <v>BG-Sport-RG HIB Saalfelden</v>
          </cell>
          <cell r="L133" t="str">
            <v>Nagy Alexander</v>
          </cell>
          <cell r="N133" t="str">
            <v>BG-Sport-RG HIB Saalfelden</v>
          </cell>
        </row>
        <row r="134">
          <cell r="D134" t="str">
            <v>Kemetinger Sarah</v>
          </cell>
          <cell r="L134" t="str">
            <v>Amon Luca</v>
          </cell>
        </row>
        <row r="135">
          <cell r="D135" t="str">
            <v>Herzog Flora</v>
          </cell>
          <cell r="L135" t="str">
            <v>Daniel Benjamin</v>
          </cell>
        </row>
        <row r="136">
          <cell r="D136" t="str">
            <v>Prokesch Helene</v>
          </cell>
          <cell r="L136" t="str">
            <v>Horcicka Paul</v>
          </cell>
        </row>
        <row r="137">
          <cell r="D137" t="str">
            <v>Feldner Sarah</v>
          </cell>
          <cell r="L137" t="str">
            <v>Schider Rudolf</v>
          </cell>
        </row>
        <row r="138">
          <cell r="D138" t="str">
            <v>Huber Melanie</v>
          </cell>
          <cell r="L138" t="str">
            <v>Winner Finn</v>
          </cell>
        </row>
        <row r="139">
          <cell r="D139" t="str">
            <v>Eschbacher Leni</v>
          </cell>
          <cell r="F139" t="str">
            <v>SMS Altenmarkt</v>
          </cell>
          <cell r="L139" t="str">
            <v>Balta Alexander</v>
          </cell>
          <cell r="N139" t="str">
            <v>SMS Altenmarkt</v>
          </cell>
        </row>
        <row r="140">
          <cell r="D140" t="str">
            <v>Perczel Greta</v>
          </cell>
          <cell r="L140" t="str">
            <v>Angerer Raphael</v>
          </cell>
        </row>
        <row r="141">
          <cell r="D141" t="str">
            <v>Grünwald Julia</v>
          </cell>
          <cell r="L141" t="str">
            <v>Krenn Gabriel</v>
          </cell>
        </row>
        <row r="142">
          <cell r="D142" t="str">
            <v>Rohrmoser Sandra</v>
          </cell>
          <cell r="L142" t="str">
            <v>Essl Elias</v>
          </cell>
        </row>
        <row r="143">
          <cell r="D143" t="str">
            <v>Huber Susanne</v>
          </cell>
          <cell r="L143" t="str">
            <v>Kirchner Joseph</v>
          </cell>
        </row>
        <row r="144">
          <cell r="D144" t="str">
            <v>Huber Leonie</v>
          </cell>
          <cell r="L144" t="str">
            <v>Wohlschlager Simon</v>
          </cell>
        </row>
        <row r="145">
          <cell r="D145" t="str">
            <v>Burku Lena</v>
          </cell>
          <cell r="F145" t="str">
            <v>SMS Bischofshofen</v>
          </cell>
          <cell r="L145" t="str">
            <v>Gfrerer Thomas</v>
          </cell>
          <cell r="N145" t="str">
            <v>SMS Bischofshofen</v>
          </cell>
        </row>
        <row r="146">
          <cell r="D146" t="str">
            <v>Grünwald Elisa</v>
          </cell>
          <cell r="L146" t="str">
            <v>Gruber David</v>
          </cell>
        </row>
        <row r="147">
          <cell r="D147" t="str">
            <v>Kickinger Alessia</v>
          </cell>
          <cell r="L147" t="str">
            <v>Mogyorosi Adam</v>
          </cell>
        </row>
        <row r="148">
          <cell r="D148" t="str">
            <v>Präg Emelie</v>
          </cell>
          <cell r="L148" t="str">
            <v>Schaireiter David</v>
          </cell>
        </row>
        <row r="149">
          <cell r="D149" t="str">
            <v>Schwaiger Lara</v>
          </cell>
          <cell r="L149" t="str">
            <v>Steinberger Luis</v>
          </cell>
        </row>
        <row r="150">
          <cell r="D150" t="str">
            <v>Portenkirchner Magdalena</v>
          </cell>
          <cell r="L150" t="str">
            <v>Vötter Nico</v>
          </cell>
        </row>
        <row r="151">
          <cell r="D151" t="str">
            <v>Madalena Kobler</v>
          </cell>
          <cell r="F151" t="str">
            <v>SMS Seekirchen</v>
          </cell>
          <cell r="L151" t="str">
            <v>Lukas Hammer</v>
          </cell>
          <cell r="N151" t="str">
            <v>SMS Seekirchen</v>
          </cell>
        </row>
        <row r="152">
          <cell r="D152" t="str">
            <v>Ottinger Katharina</v>
          </cell>
          <cell r="L152" t="str">
            <v>David Osagie</v>
          </cell>
        </row>
        <row r="153">
          <cell r="D153" t="str">
            <v>Annabella Bosin</v>
          </cell>
          <cell r="L153" t="str">
            <v>Philipp Seitz</v>
          </cell>
        </row>
        <row r="154">
          <cell r="D154" t="str">
            <v>Winkler Madeleine</v>
          </cell>
          <cell r="L154" t="str">
            <v>Christian Petsche</v>
          </cell>
        </row>
        <row r="155">
          <cell r="D155" t="str">
            <v>Leah Hauser</v>
          </cell>
          <cell r="L155" t="str">
            <v>Paul Eisenköck</v>
          </cell>
        </row>
        <row r="156">
          <cell r="D156" t="str">
            <v>Luisa Eibl</v>
          </cell>
          <cell r="L156" t="str">
            <v>Simon Schneider</v>
          </cell>
        </row>
        <row r="157">
          <cell r="D157" t="str">
            <v>Mösl Lea</v>
          </cell>
          <cell r="F157" t="str">
            <v>SMS Oberndorf</v>
          </cell>
          <cell r="L157" t="str">
            <v>Jäger Jakob</v>
          </cell>
          <cell r="N157" t="str">
            <v>SMS Oberndorf</v>
          </cell>
        </row>
        <row r="158">
          <cell r="D158" t="str">
            <v>Mühlbacher Sonja</v>
          </cell>
          <cell r="L158" t="str">
            <v>Maier Laurin</v>
          </cell>
        </row>
        <row r="159">
          <cell r="D159" t="str">
            <v>Reichl Carina</v>
          </cell>
          <cell r="L159" t="str">
            <v>Hladik Julian</v>
          </cell>
        </row>
        <row r="160">
          <cell r="D160" t="str">
            <v>Huber Annika</v>
          </cell>
          <cell r="L160" t="str">
            <v>Steiner Kilian</v>
          </cell>
        </row>
        <row r="161">
          <cell r="D161" t="str">
            <v>Langegger Lisa</v>
          </cell>
          <cell r="L161" t="str">
            <v>Nagy Daniel</v>
          </cell>
        </row>
        <row r="162">
          <cell r="D162" t="str">
            <v>Sausenk Sophie</v>
          </cell>
          <cell r="L162" t="str">
            <v>Graßmann Fabian</v>
          </cell>
        </row>
      </sheetData>
      <sheetData sheetId="2">
        <row r="1">
          <cell r="A1" t="str">
            <v>Landesmeisterschaft Salzburg</v>
          </cell>
        </row>
        <row r="3">
          <cell r="D3" t="str">
            <v>BG u. BRG Hallein</v>
          </cell>
        </row>
        <row r="8">
          <cell r="Q8">
            <v>6887</v>
          </cell>
        </row>
        <row r="10">
          <cell r="D10" t="str">
            <v>MS Bad Hofgastein</v>
          </cell>
        </row>
        <row r="15">
          <cell r="Q15">
            <v>7101</v>
          </cell>
        </row>
        <row r="17">
          <cell r="D17" t="str">
            <v>MS Kuchl</v>
          </cell>
        </row>
        <row r="22">
          <cell r="Q22">
            <v>7304</v>
          </cell>
        </row>
        <row r="24">
          <cell r="D24" t="str">
            <v>MS Straßwalchen</v>
          </cell>
        </row>
        <row r="29">
          <cell r="Q29">
            <v>6729</v>
          </cell>
        </row>
        <row r="31">
          <cell r="D31" t="str">
            <v>SMS Seekirchen</v>
          </cell>
        </row>
        <row r="36">
          <cell r="Q36">
            <v>6654</v>
          </cell>
        </row>
        <row r="38">
          <cell r="D38" t="str">
            <v>PG St. Ursula</v>
          </cell>
        </row>
        <row r="43">
          <cell r="Q43">
            <v>7866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activeCell="L1" sqref="L1"/>
    </sheetView>
  </sheetViews>
  <sheetFormatPr baseColWidth="10" defaultRowHeight="14.4" x14ac:dyDescent="0.3"/>
  <cols>
    <col min="1" max="1" width="17" customWidth="1"/>
    <col min="2" max="2" width="16.88671875" style="8" customWidth="1"/>
    <col min="3" max="3" width="5.6640625" style="10" customWidth="1"/>
    <col min="4" max="4" width="5.33203125" style="10" customWidth="1"/>
    <col min="5" max="5" width="5.6640625" style="10" customWidth="1"/>
    <col min="6" max="7" width="5" style="10" customWidth="1"/>
    <col min="8" max="9" width="4.6640625" style="10" customWidth="1"/>
    <col min="10" max="10" width="4.33203125" customWidth="1"/>
    <col min="11" max="11" width="5.6640625" style="8" customWidth="1"/>
    <col min="12" max="12" width="4.88671875" style="10" customWidth="1"/>
    <col min="13" max="13" width="6" customWidth="1"/>
    <col min="14" max="14" width="7" style="10" customWidth="1"/>
  </cols>
  <sheetData>
    <row r="1" spans="1:14" ht="15.6" x14ac:dyDescent="0.3">
      <c r="B1" s="28" t="s">
        <v>16</v>
      </c>
      <c r="C1" s="24"/>
    </row>
    <row r="2" spans="1:14" x14ac:dyDescent="0.3">
      <c r="A2" s="27">
        <v>45070</v>
      </c>
      <c r="B2" s="25" t="s">
        <v>14</v>
      </c>
    </row>
    <row r="3" spans="1:14" x14ac:dyDescent="0.3">
      <c r="A3" s="27"/>
    </row>
    <row r="4" spans="1:14" ht="15" thickBot="1" x14ac:dyDescent="0.35">
      <c r="A4" s="2" t="s">
        <v>6</v>
      </c>
      <c r="B4" s="3" t="s">
        <v>8</v>
      </c>
      <c r="C4" s="15" t="s">
        <v>0</v>
      </c>
      <c r="D4" s="15" t="s">
        <v>3</v>
      </c>
      <c r="E4" s="15" t="s">
        <v>4</v>
      </c>
      <c r="F4" s="15" t="s">
        <v>3</v>
      </c>
      <c r="G4" s="15" t="s">
        <v>5</v>
      </c>
      <c r="H4" s="15" t="s">
        <v>3</v>
      </c>
      <c r="I4" s="15" t="s">
        <v>1</v>
      </c>
      <c r="J4" s="15" t="s">
        <v>3</v>
      </c>
      <c r="K4" s="11" t="s">
        <v>15</v>
      </c>
      <c r="L4" s="15" t="s">
        <v>3</v>
      </c>
      <c r="M4" s="15" t="s">
        <v>3</v>
      </c>
      <c r="N4" s="12"/>
    </row>
    <row r="5" spans="1:14" ht="15.6" thickTop="1" thickBot="1" x14ac:dyDescent="0.35">
      <c r="A5" s="4" t="str">
        <f>'[1]Dat-Bl'!D34</f>
        <v>Fuchs Magdalena</v>
      </c>
      <c r="B5" s="21" t="str">
        <f>'[1]Dat-Bl'!F34</f>
        <v>PG St. Ursula</v>
      </c>
      <c r="C5" s="16">
        <v>9.01</v>
      </c>
      <c r="D5" s="18">
        <f t="shared" ref="D5:D10" si="0">IF(C5=0,0,INT(19.742424*EXP(2.1*LN((1417-C5*100)/100))))</f>
        <v>619</v>
      </c>
      <c r="E5" s="16">
        <v>32</v>
      </c>
      <c r="F5" s="18">
        <f t="shared" ref="F5:F10" si="1">IF(E5=0,0,INT(22*EXP(0.9*LN((E5*100-500)/100))))</f>
        <v>427</v>
      </c>
      <c r="G5" s="16"/>
      <c r="H5" s="18">
        <f t="shared" ref="H5:H10" si="2">IF(G5=0,0,INT(83.435373*EXP(0.9*LN((G5*100-130)/100))))</f>
        <v>0</v>
      </c>
      <c r="I5" s="16">
        <v>4.5999999999999996</v>
      </c>
      <c r="J5" s="5">
        <f t="shared" ref="J5:J10" si="3">IF(I5=0,0,INT(220.628792*EXP(1*LN((I5*100-180)/100))))</f>
        <v>617</v>
      </c>
      <c r="K5" s="22">
        <v>61.39</v>
      </c>
      <c r="L5" s="18">
        <f>IF(K5=0,0,INT(0.405548*EXP(2.1*LN((8720-K5*100)/100))))</f>
        <v>373</v>
      </c>
      <c r="M5" s="5">
        <f t="shared" ref="M5:M10" si="4">SUM(D5,F5,H5,J5)</f>
        <v>1663</v>
      </c>
      <c r="N5" s="19"/>
    </row>
    <row r="6" spans="1:14" ht="15" thickTop="1" x14ac:dyDescent="0.3">
      <c r="A6" s="4" t="str">
        <f>'[1]Dat-Bl'!D35</f>
        <v>Fuchs Sarah</v>
      </c>
      <c r="B6" s="21" t="str">
        <f>B5</f>
        <v>PG St. Ursula</v>
      </c>
      <c r="C6" s="17">
        <v>9.7899999999999991</v>
      </c>
      <c r="D6" s="18">
        <f t="shared" si="0"/>
        <v>439</v>
      </c>
      <c r="E6" s="17">
        <v>29.5</v>
      </c>
      <c r="F6" s="18">
        <f t="shared" si="1"/>
        <v>391</v>
      </c>
      <c r="G6" s="17"/>
      <c r="H6" s="18">
        <f t="shared" si="2"/>
        <v>0</v>
      </c>
      <c r="I6" s="17">
        <v>4.32</v>
      </c>
      <c r="J6" s="5">
        <f t="shared" si="3"/>
        <v>555</v>
      </c>
      <c r="K6" s="7"/>
      <c r="L6" s="9"/>
      <c r="M6" s="5">
        <f t="shared" si="4"/>
        <v>1385</v>
      </c>
      <c r="N6" s="9"/>
    </row>
    <row r="7" spans="1:14" x14ac:dyDescent="0.3">
      <c r="A7" s="4" t="str">
        <f>'[1]Dat-Bl'!D36</f>
        <v>Flatscher Sophie</v>
      </c>
      <c r="B7" s="21" t="str">
        <f t="shared" ref="B7:B10" si="5">B6</f>
        <v>PG St. Ursula</v>
      </c>
      <c r="C7" s="17">
        <v>8.92</v>
      </c>
      <c r="D7" s="18">
        <f t="shared" si="0"/>
        <v>642</v>
      </c>
      <c r="E7" s="17">
        <v>26</v>
      </c>
      <c r="F7" s="18">
        <f t="shared" si="1"/>
        <v>340</v>
      </c>
      <c r="G7" s="17"/>
      <c r="H7" s="18">
        <f t="shared" si="2"/>
        <v>0</v>
      </c>
      <c r="I7" s="17">
        <v>4.62</v>
      </c>
      <c r="J7" s="5">
        <f t="shared" si="3"/>
        <v>622</v>
      </c>
      <c r="K7" s="7"/>
      <c r="L7" s="9"/>
      <c r="M7" s="5">
        <f t="shared" si="4"/>
        <v>1604</v>
      </c>
      <c r="N7" s="9"/>
    </row>
    <row r="8" spans="1:14" x14ac:dyDescent="0.3">
      <c r="A8" s="4" t="str">
        <f>'[1]Dat-Bl'!D37</f>
        <v>Altenburger Emma</v>
      </c>
      <c r="B8" s="21" t="str">
        <f t="shared" si="5"/>
        <v>PG St. Ursula</v>
      </c>
      <c r="C8" s="17">
        <v>9.6</v>
      </c>
      <c r="D8" s="18">
        <f t="shared" si="0"/>
        <v>479</v>
      </c>
      <c r="E8" s="17">
        <v>31.5</v>
      </c>
      <c r="F8" s="18">
        <f t="shared" si="1"/>
        <v>420</v>
      </c>
      <c r="G8" s="17"/>
      <c r="H8" s="18">
        <f t="shared" si="2"/>
        <v>0</v>
      </c>
      <c r="I8" s="17">
        <v>4.12</v>
      </c>
      <c r="J8" s="5">
        <f t="shared" si="3"/>
        <v>511</v>
      </c>
      <c r="K8" s="7"/>
      <c r="L8" s="9"/>
      <c r="M8" s="5">
        <f t="shared" si="4"/>
        <v>1410</v>
      </c>
      <c r="N8" s="9"/>
    </row>
    <row r="9" spans="1:14" ht="15" thickBot="1" x14ac:dyDescent="0.35">
      <c r="A9" s="4" t="str">
        <f>'[1]Dat-Bl'!D38</f>
        <v>Kohlbacher Eleonora</v>
      </c>
      <c r="B9" s="21" t="str">
        <f t="shared" si="5"/>
        <v>PG St. Ursula</v>
      </c>
      <c r="C9" s="17">
        <v>9.51</v>
      </c>
      <c r="D9" s="18">
        <f t="shared" si="0"/>
        <v>500</v>
      </c>
      <c r="E9" s="17">
        <v>24.5</v>
      </c>
      <c r="F9" s="18">
        <f t="shared" si="1"/>
        <v>318</v>
      </c>
      <c r="G9" s="17"/>
      <c r="H9" s="18">
        <f t="shared" si="2"/>
        <v>0</v>
      </c>
      <c r="I9" s="17">
        <v>4.58</v>
      </c>
      <c r="J9" s="5">
        <f t="shared" si="3"/>
        <v>613</v>
      </c>
      <c r="K9" s="7"/>
      <c r="L9" s="9"/>
      <c r="M9" s="5">
        <f t="shared" si="4"/>
        <v>1431</v>
      </c>
      <c r="N9" s="13" t="s">
        <v>2</v>
      </c>
    </row>
    <row r="10" spans="1:14" ht="15" thickBot="1" x14ac:dyDescent="0.35">
      <c r="A10" s="4" t="str">
        <f>'[1]Dat-Bl'!D39</f>
        <v>Kasinger Hannah</v>
      </c>
      <c r="B10" s="21" t="str">
        <f t="shared" si="5"/>
        <v>PG St. Ursula</v>
      </c>
      <c r="C10" s="17">
        <v>10.33</v>
      </c>
      <c r="D10" s="18">
        <f t="shared" si="0"/>
        <v>333</v>
      </c>
      <c r="E10" s="17">
        <v>38.5</v>
      </c>
      <c r="F10" s="18">
        <f t="shared" si="1"/>
        <v>518</v>
      </c>
      <c r="G10" s="17"/>
      <c r="H10" s="18">
        <f t="shared" si="2"/>
        <v>0</v>
      </c>
      <c r="I10" s="17">
        <v>3.96</v>
      </c>
      <c r="J10" s="5">
        <f t="shared" si="3"/>
        <v>476</v>
      </c>
      <c r="K10" s="7"/>
      <c r="L10" s="9"/>
      <c r="M10" s="5">
        <f t="shared" si="4"/>
        <v>1327</v>
      </c>
      <c r="N10" s="14">
        <f>SUM(M5:M10)-MIN(M5:M10)+L5</f>
        <v>7866</v>
      </c>
    </row>
    <row r="11" spans="1:14" ht="15" thickBot="1" x14ac:dyDescent="0.35">
      <c r="A11" s="2" t="s">
        <v>6</v>
      </c>
      <c r="B11" s="3" t="s">
        <v>9</v>
      </c>
      <c r="C11" s="15" t="s">
        <v>0</v>
      </c>
      <c r="D11" s="15" t="s">
        <v>3</v>
      </c>
      <c r="E11" s="15" t="s">
        <v>4</v>
      </c>
      <c r="F11" s="15" t="s">
        <v>3</v>
      </c>
      <c r="G11" s="15" t="s">
        <v>5</v>
      </c>
      <c r="H11" s="15" t="s">
        <v>3</v>
      </c>
      <c r="I11" s="15" t="s">
        <v>1</v>
      </c>
      <c r="J11" s="15" t="s">
        <v>3</v>
      </c>
      <c r="K11" s="11" t="s">
        <v>15</v>
      </c>
      <c r="L11" s="15" t="s">
        <v>3</v>
      </c>
      <c r="M11" s="15" t="s">
        <v>3</v>
      </c>
      <c r="N11" s="12"/>
    </row>
    <row r="12" spans="1:14" ht="15.6" thickTop="1" thickBot="1" x14ac:dyDescent="0.35">
      <c r="A12" s="4" t="str">
        <f>'[1]Dat-Bl'!D16</f>
        <v>Wimmer Lina</v>
      </c>
      <c r="B12" s="21" t="str">
        <f>'[1]Dat-Bl'!F16</f>
        <v>MS Kuchl</v>
      </c>
      <c r="C12" s="16">
        <v>9.17</v>
      </c>
      <c r="D12" s="18">
        <f t="shared" ref="D12:D17" si="6">IF(C12=0,0,INT(19.742424*EXP(2.1*LN((1417-C12*100)/100))))</f>
        <v>579</v>
      </c>
      <c r="E12" s="16">
        <v>27</v>
      </c>
      <c r="F12" s="18">
        <f t="shared" ref="F12:F17" si="7">IF(E12=0,0,INT(22*EXP(0.9*LN((E12*100-500)/100))))</f>
        <v>355</v>
      </c>
      <c r="G12" s="16"/>
      <c r="H12" s="18">
        <f t="shared" ref="H12:H17" si="8">IF(G12=0,0,INT(83.435373*EXP(0.9*LN((G12*100-130)/100))))</f>
        <v>0</v>
      </c>
      <c r="I12" s="16">
        <v>4.34</v>
      </c>
      <c r="J12" s="5">
        <f t="shared" ref="J12:J17" si="9">IF(I12=0,0,INT(220.628792*EXP(1*LN((I12*100-180)/100))))</f>
        <v>560</v>
      </c>
      <c r="K12" s="22">
        <v>59.44</v>
      </c>
      <c r="L12" s="18">
        <f>IF(K12=0,0,INT(0.405548*EXP(2.1*LN((8720-K12*100)/100))))</f>
        <v>435</v>
      </c>
      <c r="M12" s="5">
        <f t="shared" ref="M12:M17" si="10">SUM(D12,F12,H12,J12)</f>
        <v>1494</v>
      </c>
      <c r="N12" s="19"/>
    </row>
    <row r="13" spans="1:14" ht="15" thickTop="1" x14ac:dyDescent="0.3">
      <c r="A13" s="4" t="str">
        <f>'[1]Dat-Bl'!D17</f>
        <v>Neureiter Amelie</v>
      </c>
      <c r="B13" s="21" t="str">
        <f>B12</f>
        <v>MS Kuchl</v>
      </c>
      <c r="C13" s="17">
        <v>9.31</v>
      </c>
      <c r="D13" s="18">
        <f t="shared" si="6"/>
        <v>546</v>
      </c>
      <c r="E13" s="17">
        <v>25.5</v>
      </c>
      <c r="F13" s="18">
        <f t="shared" si="7"/>
        <v>333</v>
      </c>
      <c r="G13" s="17"/>
      <c r="H13" s="18">
        <f t="shared" si="8"/>
        <v>0</v>
      </c>
      <c r="I13" s="17">
        <v>4.34</v>
      </c>
      <c r="J13" s="5">
        <f t="shared" si="9"/>
        <v>560</v>
      </c>
      <c r="K13" s="7"/>
      <c r="L13" s="9"/>
      <c r="M13" s="5">
        <f t="shared" si="10"/>
        <v>1439</v>
      </c>
      <c r="N13" s="9"/>
    </row>
    <row r="14" spans="1:14" x14ac:dyDescent="0.3">
      <c r="A14" s="4" t="str">
        <f>'[1]Dat-Bl'!D18</f>
        <v>Seiwald Vanessa</v>
      </c>
      <c r="B14" s="21" t="str">
        <f t="shared" ref="B14:B17" si="11">B13</f>
        <v>MS Kuchl</v>
      </c>
      <c r="C14" s="17">
        <v>9.7799999999999994</v>
      </c>
      <c r="D14" s="18">
        <f t="shared" si="6"/>
        <v>441</v>
      </c>
      <c r="E14" s="17">
        <v>23</v>
      </c>
      <c r="F14" s="18">
        <f t="shared" si="7"/>
        <v>296</v>
      </c>
      <c r="G14" s="17"/>
      <c r="H14" s="18">
        <f t="shared" si="8"/>
        <v>0</v>
      </c>
      <c r="I14" s="17">
        <v>4.18</v>
      </c>
      <c r="J14" s="5">
        <f t="shared" si="9"/>
        <v>525</v>
      </c>
      <c r="K14" s="7"/>
      <c r="L14" s="9"/>
      <c r="M14" s="5">
        <f t="shared" si="10"/>
        <v>1262</v>
      </c>
      <c r="N14" s="9"/>
    </row>
    <row r="15" spans="1:14" x14ac:dyDescent="0.3">
      <c r="A15" s="4" t="str">
        <f>'[1]Dat-Bl'!D19</f>
        <v>Eßl Anna-Lisa</v>
      </c>
      <c r="B15" s="21" t="str">
        <f t="shared" si="11"/>
        <v>MS Kuchl</v>
      </c>
      <c r="C15" s="17">
        <v>9</v>
      </c>
      <c r="D15" s="18">
        <f t="shared" si="6"/>
        <v>621</v>
      </c>
      <c r="E15" s="17">
        <v>21.5</v>
      </c>
      <c r="F15" s="18">
        <f t="shared" si="7"/>
        <v>274</v>
      </c>
      <c r="G15" s="17"/>
      <c r="H15" s="18">
        <f t="shared" si="8"/>
        <v>0</v>
      </c>
      <c r="I15" s="17">
        <v>4.33</v>
      </c>
      <c r="J15" s="5">
        <f t="shared" si="9"/>
        <v>558</v>
      </c>
      <c r="K15" s="7"/>
      <c r="L15" s="9"/>
      <c r="M15" s="5">
        <f t="shared" si="10"/>
        <v>1453</v>
      </c>
      <c r="N15" s="9"/>
    </row>
    <row r="16" spans="1:14" ht="15" thickBot="1" x14ac:dyDescent="0.35">
      <c r="A16" s="4" t="str">
        <f>'[1]Dat-Bl'!D20</f>
        <v>Zorzi Sophia</v>
      </c>
      <c r="B16" s="21" t="str">
        <f t="shared" si="11"/>
        <v>MS Kuchl</v>
      </c>
      <c r="C16" s="17">
        <v>9.57</v>
      </c>
      <c r="D16" s="18">
        <f t="shared" si="6"/>
        <v>486</v>
      </c>
      <c r="E16" s="17">
        <v>21</v>
      </c>
      <c r="F16" s="18">
        <f t="shared" si="7"/>
        <v>266</v>
      </c>
      <c r="G16" s="17"/>
      <c r="H16" s="18">
        <f t="shared" si="8"/>
        <v>0</v>
      </c>
      <c r="I16" s="17">
        <v>3.93</v>
      </c>
      <c r="J16" s="5">
        <f t="shared" si="9"/>
        <v>469</v>
      </c>
      <c r="K16" s="7"/>
      <c r="L16" s="9"/>
      <c r="M16" s="5">
        <f t="shared" si="10"/>
        <v>1221</v>
      </c>
      <c r="N16" s="13" t="s">
        <v>2</v>
      </c>
    </row>
    <row r="17" spans="1:14" ht="15" thickBot="1" x14ac:dyDescent="0.35">
      <c r="A17" s="4" t="str">
        <f>'[1]Dat-Bl'!D21</f>
        <v>Prömer Nora</v>
      </c>
      <c r="B17" s="21" t="str">
        <f t="shared" si="11"/>
        <v>MS Kuchl</v>
      </c>
      <c r="C17" s="17">
        <v>9.5399999999999991</v>
      </c>
      <c r="D17" s="18">
        <f t="shared" si="6"/>
        <v>493</v>
      </c>
      <c r="E17" s="17">
        <v>17.5</v>
      </c>
      <c r="F17" s="18">
        <f t="shared" si="7"/>
        <v>213</v>
      </c>
      <c r="G17" s="17"/>
      <c r="H17" s="18">
        <f t="shared" si="8"/>
        <v>0</v>
      </c>
      <c r="I17" s="17">
        <v>3.79</v>
      </c>
      <c r="J17" s="5">
        <f t="shared" si="9"/>
        <v>439</v>
      </c>
      <c r="K17" s="7"/>
      <c r="L17" s="9"/>
      <c r="M17" s="5">
        <f t="shared" si="10"/>
        <v>1145</v>
      </c>
      <c r="N17" s="14">
        <f>SUM(M12:M17)-MIN(M12:M17)+L12</f>
        <v>7304</v>
      </c>
    </row>
    <row r="18" spans="1:14" ht="15" thickBot="1" x14ac:dyDescent="0.35">
      <c r="A18" s="2" t="s">
        <v>6</v>
      </c>
      <c r="B18" s="3" t="s">
        <v>10</v>
      </c>
      <c r="C18" s="15" t="s">
        <v>0</v>
      </c>
      <c r="D18" s="15" t="s">
        <v>3</v>
      </c>
      <c r="E18" s="15" t="s">
        <v>4</v>
      </c>
      <c r="F18" s="15" t="s">
        <v>3</v>
      </c>
      <c r="G18" s="15" t="s">
        <v>5</v>
      </c>
      <c r="H18" s="15" t="s">
        <v>3</v>
      </c>
      <c r="I18" s="15" t="s">
        <v>1</v>
      </c>
      <c r="J18" s="15" t="s">
        <v>3</v>
      </c>
      <c r="K18" s="11" t="s">
        <v>15</v>
      </c>
      <c r="L18" s="15" t="s">
        <v>3</v>
      </c>
      <c r="M18" s="15" t="s">
        <v>3</v>
      </c>
      <c r="N18" s="12"/>
    </row>
    <row r="19" spans="1:14" ht="15.6" thickTop="1" thickBot="1" x14ac:dyDescent="0.35">
      <c r="A19" s="4" t="str">
        <f>'[1]Dat-Bl'!D10</f>
        <v>Braunschmid Julia</v>
      </c>
      <c r="B19" s="21" t="str">
        <f>'[1]Dat-Bl'!F10</f>
        <v>MS Bad Hofgastein</v>
      </c>
      <c r="C19" s="16">
        <v>9.6300000000000008</v>
      </c>
      <c r="D19" s="18">
        <f t="shared" ref="D19:D24" si="12">IF(C19=0,0,INT(19.742424*EXP(2.1*LN((1417-C19*100)/100))))</f>
        <v>473</v>
      </c>
      <c r="E19" s="16"/>
      <c r="F19" s="18">
        <f t="shared" ref="F19:F24" si="13">IF(E19=0,0,INT(22*EXP(0.9*LN((E19*100-500)/100))))</f>
        <v>0</v>
      </c>
      <c r="G19" s="16">
        <v>5.87</v>
      </c>
      <c r="H19" s="18">
        <f t="shared" ref="H19:H24" si="14">IF(G19=0,0,INT(83.435373*EXP(0.9*LN((G19*100-130)/100))))</f>
        <v>327</v>
      </c>
      <c r="I19" s="16">
        <v>3.88</v>
      </c>
      <c r="J19" s="5">
        <f t="shared" ref="J19:J24" si="15">IF(I19=0,0,INT(220.628792*EXP(1*LN((I19*100-180)/100))))</f>
        <v>458</v>
      </c>
      <c r="K19" s="22">
        <v>62.28</v>
      </c>
      <c r="L19" s="18">
        <f>IF(K19=0,0,INT(0.405548*EXP(2.1*LN((8720-K19*100)/100))))</f>
        <v>347</v>
      </c>
      <c r="M19" s="5">
        <f t="shared" ref="M19:M24" si="16">SUM(D19,F19,H19,J19)</f>
        <v>1258</v>
      </c>
      <c r="N19" s="9"/>
    </row>
    <row r="20" spans="1:14" ht="15" thickTop="1" x14ac:dyDescent="0.3">
      <c r="A20" s="4" t="str">
        <f>'[1]Dat-Bl'!D11</f>
        <v>Brandner Anna Theresa</v>
      </c>
      <c r="B20" s="21" t="str">
        <f>B19</f>
        <v>MS Bad Hofgastein</v>
      </c>
      <c r="C20" s="17">
        <v>9.39</v>
      </c>
      <c r="D20" s="18">
        <f t="shared" si="12"/>
        <v>527</v>
      </c>
      <c r="E20" s="17">
        <v>27.5</v>
      </c>
      <c r="F20" s="18">
        <f t="shared" si="13"/>
        <v>362</v>
      </c>
      <c r="G20" s="17"/>
      <c r="H20" s="18">
        <f t="shared" si="14"/>
        <v>0</v>
      </c>
      <c r="I20" s="17">
        <v>4.09</v>
      </c>
      <c r="J20" s="5">
        <f t="shared" si="15"/>
        <v>505</v>
      </c>
      <c r="K20" s="7"/>
      <c r="L20" s="9"/>
      <c r="M20" s="5">
        <f t="shared" si="16"/>
        <v>1394</v>
      </c>
      <c r="N20" s="9"/>
    </row>
    <row r="21" spans="1:14" x14ac:dyDescent="0.3">
      <c r="A21" s="4" t="str">
        <f>'[1]Dat-Bl'!D12</f>
        <v>Hofmann Lea-Sophie</v>
      </c>
      <c r="B21" s="21" t="str">
        <f t="shared" ref="B21:B24" si="17">B20</f>
        <v>MS Bad Hofgastein</v>
      </c>
      <c r="C21" s="17">
        <v>9.51</v>
      </c>
      <c r="D21" s="18">
        <f t="shared" si="12"/>
        <v>500</v>
      </c>
      <c r="E21" s="17">
        <v>40</v>
      </c>
      <c r="F21" s="18">
        <f t="shared" si="13"/>
        <v>539</v>
      </c>
      <c r="G21" s="17"/>
      <c r="H21" s="18">
        <f t="shared" si="14"/>
        <v>0</v>
      </c>
      <c r="I21" s="17">
        <v>3.63</v>
      </c>
      <c r="J21" s="5">
        <f t="shared" si="15"/>
        <v>403</v>
      </c>
      <c r="K21" s="7"/>
      <c r="L21" s="9"/>
      <c r="M21" s="5">
        <f t="shared" si="16"/>
        <v>1442</v>
      </c>
      <c r="N21" s="9"/>
    </row>
    <row r="22" spans="1:14" x14ac:dyDescent="0.3">
      <c r="A22" s="4" t="str">
        <f>'[1]Dat-Bl'!D13</f>
        <v>Renner Isabella</v>
      </c>
      <c r="B22" s="21" t="str">
        <f t="shared" si="17"/>
        <v>MS Bad Hofgastein</v>
      </c>
      <c r="C22" s="17">
        <v>9.5399999999999991</v>
      </c>
      <c r="D22" s="18">
        <f t="shared" si="12"/>
        <v>493</v>
      </c>
      <c r="E22" s="17"/>
      <c r="F22" s="18">
        <f t="shared" si="13"/>
        <v>0</v>
      </c>
      <c r="G22" s="17">
        <v>5.34</v>
      </c>
      <c r="H22" s="18">
        <f t="shared" si="14"/>
        <v>293</v>
      </c>
      <c r="I22" s="17">
        <v>3.8</v>
      </c>
      <c r="J22" s="5">
        <f t="shared" si="15"/>
        <v>441</v>
      </c>
      <c r="K22" s="7"/>
      <c r="L22" s="9"/>
      <c r="M22" s="5">
        <f t="shared" si="16"/>
        <v>1227</v>
      </c>
      <c r="N22" s="9"/>
    </row>
    <row r="23" spans="1:14" ht="15" thickBot="1" x14ac:dyDescent="0.35">
      <c r="A23" s="4" t="str">
        <f>'[1]Dat-Bl'!D14</f>
        <v>Haas Marie Christin</v>
      </c>
      <c r="B23" s="21" t="str">
        <f t="shared" si="17"/>
        <v>MS Bad Hofgastein</v>
      </c>
      <c r="C23" s="17">
        <v>9.7100000000000009</v>
      </c>
      <c r="D23" s="18">
        <f t="shared" si="12"/>
        <v>456</v>
      </c>
      <c r="E23" s="17">
        <v>24.5</v>
      </c>
      <c r="F23" s="18">
        <f t="shared" si="13"/>
        <v>318</v>
      </c>
      <c r="G23" s="17"/>
      <c r="H23" s="18">
        <f t="shared" si="14"/>
        <v>0</v>
      </c>
      <c r="I23" s="17">
        <v>3.56</v>
      </c>
      <c r="J23" s="5">
        <f t="shared" si="15"/>
        <v>388</v>
      </c>
      <c r="K23" s="7"/>
      <c r="L23" s="9"/>
      <c r="M23" s="5">
        <f t="shared" si="16"/>
        <v>1162</v>
      </c>
      <c r="N23" s="13" t="s">
        <v>2</v>
      </c>
    </row>
    <row r="24" spans="1:14" ht="15" thickBot="1" x14ac:dyDescent="0.35">
      <c r="A24" s="4" t="str">
        <f>'[1]Dat-Bl'!D15</f>
        <v>Berzaja Patricija</v>
      </c>
      <c r="B24" s="21" t="str">
        <f t="shared" si="17"/>
        <v>MS Bad Hofgastein</v>
      </c>
      <c r="C24" s="17">
        <v>9.91</v>
      </c>
      <c r="D24" s="18">
        <f t="shared" si="12"/>
        <v>414</v>
      </c>
      <c r="E24" s="17">
        <v>42.5</v>
      </c>
      <c r="F24" s="18">
        <f t="shared" si="13"/>
        <v>574</v>
      </c>
      <c r="G24" s="17"/>
      <c r="H24" s="18">
        <f t="shared" si="14"/>
        <v>0</v>
      </c>
      <c r="I24" s="17">
        <v>3.82</v>
      </c>
      <c r="J24" s="5">
        <f t="shared" si="15"/>
        <v>445</v>
      </c>
      <c r="K24" s="7"/>
      <c r="L24" s="9"/>
      <c r="M24" s="5">
        <f t="shared" si="16"/>
        <v>1433</v>
      </c>
      <c r="N24" s="14">
        <f>SUM(M19:M24)-MIN(M19:M24)+L19</f>
        <v>7101</v>
      </c>
    </row>
    <row r="25" spans="1:14" ht="15" thickBot="1" x14ac:dyDescent="0.35">
      <c r="A25" s="2" t="s">
        <v>6</v>
      </c>
      <c r="B25" s="3" t="s">
        <v>11</v>
      </c>
      <c r="C25" s="15" t="s">
        <v>0</v>
      </c>
      <c r="D25" s="15" t="s">
        <v>3</v>
      </c>
      <c r="E25" s="15" t="s">
        <v>4</v>
      </c>
      <c r="F25" s="15" t="s">
        <v>3</v>
      </c>
      <c r="G25" s="15" t="s">
        <v>5</v>
      </c>
      <c r="H25" s="15" t="s">
        <v>3</v>
      </c>
      <c r="I25" s="15" t="s">
        <v>1</v>
      </c>
      <c r="J25" s="15" t="s">
        <v>3</v>
      </c>
      <c r="K25" s="11" t="s">
        <v>15</v>
      </c>
      <c r="L25" s="15" t="s">
        <v>3</v>
      </c>
      <c r="M25" s="15" t="s">
        <v>3</v>
      </c>
      <c r="N25" s="12"/>
    </row>
    <row r="26" spans="1:14" ht="15.6" thickTop="1" thickBot="1" x14ac:dyDescent="0.35">
      <c r="A26" s="4" t="str">
        <f>'[1]Dat-Bl'!D4</f>
        <v>Ristic Katarina</v>
      </c>
      <c r="B26" s="21" t="str">
        <f>'[1]Dat-Bl'!F4</f>
        <v>BG u. BRG Hallein</v>
      </c>
      <c r="C26" s="16">
        <v>9.5</v>
      </c>
      <c r="D26" s="18">
        <f t="shared" ref="D26:D31" si="18">IF(C26=0,0,INT(19.742424*EXP(2.1*LN((1417-C26*100)/100))))</f>
        <v>502</v>
      </c>
      <c r="E26" s="16">
        <v>30</v>
      </c>
      <c r="F26" s="18">
        <f t="shared" ref="F26:F31" si="19">IF(E26=0,0,INT(22*EXP(0.9*LN((E26*100-500)/100))))</f>
        <v>398</v>
      </c>
      <c r="G26" s="16"/>
      <c r="H26" s="18">
        <f t="shared" ref="H26:H31" si="20">IF(G26=0,0,INT(83.435373*EXP(0.9*LN((G26*100-130)/100))))</f>
        <v>0</v>
      </c>
      <c r="I26" s="16">
        <v>4.1100000000000003</v>
      </c>
      <c r="J26" s="5">
        <f t="shared" ref="J26:J31" si="21">IF(I26=0,0,INT(220.628792*EXP(1*LN((I26*100-180)/100))))</f>
        <v>509</v>
      </c>
      <c r="K26" s="22">
        <v>61.25</v>
      </c>
      <c r="L26" s="18">
        <f>IF(K26=0,0,INT(0.405548*EXP(2.1*LN((8720-K26*100)/100))))</f>
        <v>378</v>
      </c>
      <c r="M26" s="5">
        <f t="shared" ref="M26:M31" si="22">SUM(D26,F26,H26,J26)</f>
        <v>1409</v>
      </c>
      <c r="N26" s="9"/>
    </row>
    <row r="27" spans="1:14" ht="15" thickTop="1" x14ac:dyDescent="0.3">
      <c r="A27" s="4" t="str">
        <f>'[1]Dat-Bl'!D5</f>
        <v>Kummerer Elena</v>
      </c>
      <c r="B27" s="21" t="str">
        <f>B26</f>
        <v>BG u. BRG Hallein</v>
      </c>
      <c r="C27" s="17">
        <v>9.77</v>
      </c>
      <c r="D27" s="18">
        <f t="shared" si="18"/>
        <v>443</v>
      </c>
      <c r="E27" s="17">
        <v>32.5</v>
      </c>
      <c r="F27" s="18">
        <f t="shared" si="19"/>
        <v>434</v>
      </c>
      <c r="G27" s="17"/>
      <c r="H27" s="18">
        <f t="shared" si="20"/>
        <v>0</v>
      </c>
      <c r="I27" s="17">
        <v>4.04</v>
      </c>
      <c r="J27" s="5">
        <f t="shared" si="21"/>
        <v>494</v>
      </c>
      <c r="K27" s="7"/>
      <c r="L27" s="9"/>
      <c r="M27" s="5">
        <f t="shared" si="22"/>
        <v>1371</v>
      </c>
      <c r="N27" s="9"/>
    </row>
    <row r="28" spans="1:14" x14ac:dyDescent="0.3">
      <c r="A28" s="4" t="str">
        <f>'[1]Dat-Bl'!D6</f>
        <v>Sunkler Emma</v>
      </c>
      <c r="B28" s="21" t="str">
        <f t="shared" ref="B28:B31" si="23">B27</f>
        <v>BG u. BRG Hallein</v>
      </c>
      <c r="C28" s="17">
        <v>9.7200000000000006</v>
      </c>
      <c r="D28" s="18">
        <f t="shared" si="18"/>
        <v>453</v>
      </c>
      <c r="E28" s="17">
        <v>21.5</v>
      </c>
      <c r="F28" s="18">
        <f t="shared" si="19"/>
        <v>274</v>
      </c>
      <c r="G28" s="17"/>
      <c r="H28" s="18">
        <f t="shared" si="20"/>
        <v>0</v>
      </c>
      <c r="I28" s="17">
        <v>3.98</v>
      </c>
      <c r="J28" s="5">
        <f t="shared" si="21"/>
        <v>480</v>
      </c>
      <c r="K28" s="7"/>
      <c r="L28" s="9"/>
      <c r="M28" s="5">
        <f t="shared" si="22"/>
        <v>1207</v>
      </c>
      <c r="N28" s="9"/>
    </row>
    <row r="29" spans="1:14" x14ac:dyDescent="0.3">
      <c r="A29" s="4" t="str">
        <f>'[1]Dat-Bl'!D7</f>
        <v>Anna Ströher</v>
      </c>
      <c r="B29" s="21" t="str">
        <f t="shared" si="23"/>
        <v>BG u. BRG Hallein</v>
      </c>
      <c r="C29" s="17">
        <v>10.26</v>
      </c>
      <c r="D29" s="18">
        <f t="shared" si="18"/>
        <v>345</v>
      </c>
      <c r="E29" s="17">
        <v>37</v>
      </c>
      <c r="F29" s="18">
        <f t="shared" si="19"/>
        <v>497</v>
      </c>
      <c r="G29" s="17"/>
      <c r="H29" s="18">
        <f t="shared" si="20"/>
        <v>0</v>
      </c>
      <c r="I29" s="17">
        <v>3.65</v>
      </c>
      <c r="J29" s="5">
        <f t="shared" si="21"/>
        <v>408</v>
      </c>
      <c r="K29" s="7"/>
      <c r="L29" s="9"/>
      <c r="M29" s="5">
        <f t="shared" si="22"/>
        <v>1250</v>
      </c>
      <c r="N29" s="9"/>
    </row>
    <row r="30" spans="1:14" ht="15" thickBot="1" x14ac:dyDescent="0.35">
      <c r="A30" s="4" t="str">
        <f>'[1]Dat-Bl'!D8</f>
        <v>Gimm Sarah</v>
      </c>
      <c r="B30" s="21" t="str">
        <f t="shared" si="23"/>
        <v>BG u. BRG Hallein</v>
      </c>
      <c r="C30" s="17">
        <v>9.6</v>
      </c>
      <c r="D30" s="18">
        <f t="shared" si="18"/>
        <v>479</v>
      </c>
      <c r="E30" s="17">
        <v>22.5</v>
      </c>
      <c r="F30" s="18">
        <f t="shared" si="19"/>
        <v>289</v>
      </c>
      <c r="G30" s="17"/>
      <c r="H30" s="18">
        <f t="shared" si="20"/>
        <v>0</v>
      </c>
      <c r="I30" s="17">
        <v>4</v>
      </c>
      <c r="J30" s="5">
        <f t="shared" si="21"/>
        <v>485</v>
      </c>
      <c r="K30" s="7"/>
      <c r="L30" s="9"/>
      <c r="M30" s="5">
        <f t="shared" si="22"/>
        <v>1253</v>
      </c>
      <c r="N30" s="13" t="s">
        <v>2</v>
      </c>
    </row>
    <row r="31" spans="1:14" ht="15" thickBot="1" x14ac:dyDescent="0.35">
      <c r="A31" s="4" t="str">
        <f>'[1]Dat-Bl'!D9</f>
        <v>Wolfschütz Flora</v>
      </c>
      <c r="B31" s="21" t="str">
        <f t="shared" si="23"/>
        <v>BG u. BRG Hallein</v>
      </c>
      <c r="C31" s="17">
        <v>9.94</v>
      </c>
      <c r="D31" s="18">
        <f t="shared" si="18"/>
        <v>408</v>
      </c>
      <c r="E31" s="17">
        <v>27</v>
      </c>
      <c r="F31" s="18">
        <f t="shared" si="19"/>
        <v>355</v>
      </c>
      <c r="G31" s="17"/>
      <c r="H31" s="18">
        <f t="shared" si="20"/>
        <v>0</v>
      </c>
      <c r="I31" s="17">
        <v>3.9</v>
      </c>
      <c r="J31" s="5">
        <f t="shared" si="21"/>
        <v>463</v>
      </c>
      <c r="K31" s="7"/>
      <c r="L31" s="9"/>
      <c r="M31" s="5">
        <f t="shared" si="22"/>
        <v>1226</v>
      </c>
      <c r="N31" s="14">
        <f>SUM(M26:M31)-MIN(M26:M31)+L26</f>
        <v>6887</v>
      </c>
    </row>
    <row r="32" spans="1:14" ht="15" thickBot="1" x14ac:dyDescent="0.35">
      <c r="A32" s="2" t="s">
        <v>6</v>
      </c>
      <c r="B32" s="3" t="s">
        <v>12</v>
      </c>
      <c r="C32" s="15" t="s">
        <v>0</v>
      </c>
      <c r="D32" s="15" t="s">
        <v>3</v>
      </c>
      <c r="E32" s="15" t="s">
        <v>4</v>
      </c>
      <c r="F32" s="15" t="s">
        <v>3</v>
      </c>
      <c r="G32" s="15" t="s">
        <v>5</v>
      </c>
      <c r="H32" s="15" t="s">
        <v>3</v>
      </c>
      <c r="I32" s="15" t="s">
        <v>1</v>
      </c>
      <c r="J32" s="15" t="s">
        <v>3</v>
      </c>
      <c r="K32" s="11" t="s">
        <v>15</v>
      </c>
      <c r="L32" s="15" t="s">
        <v>3</v>
      </c>
      <c r="M32" s="15" t="s">
        <v>3</v>
      </c>
      <c r="N32" s="12"/>
    </row>
    <row r="33" spans="1:14" ht="15.6" thickTop="1" thickBot="1" x14ac:dyDescent="0.35">
      <c r="A33" s="4" t="str">
        <f>'[1]Dat-Bl'!D22</f>
        <v>Kindermann Paige</v>
      </c>
      <c r="B33" s="21" t="str">
        <f>'[1]Dat-Bl'!F22</f>
        <v>MS Straßwalchen</v>
      </c>
      <c r="C33" s="16">
        <v>9.1999999999999993</v>
      </c>
      <c r="D33" s="18">
        <f t="shared" ref="D33:D38" si="24">IF(C33=0,0,INT(19.742424*EXP(2.1*LN((1417-C33*100)/100))))</f>
        <v>572</v>
      </c>
      <c r="E33" s="16">
        <v>24</v>
      </c>
      <c r="F33" s="18">
        <f t="shared" ref="F33:F38" si="25">IF(E33=0,0,INT(22*EXP(0.9*LN((E33*100-500)/100))))</f>
        <v>311</v>
      </c>
      <c r="G33" s="16"/>
      <c r="H33" s="18">
        <f t="shared" ref="H33:H38" si="26">IF(G33=0,0,INT(83.435373*EXP(0.9*LN((G33*100-130)/100))))</f>
        <v>0</v>
      </c>
      <c r="I33" s="16">
        <v>3.92</v>
      </c>
      <c r="J33" s="5">
        <f t="shared" ref="J33:J38" si="27">IF(I33=0,0,INT(220.628792*EXP(1*LN((I33*100-180)/100))))</f>
        <v>467</v>
      </c>
      <c r="K33" s="22">
        <v>62</v>
      </c>
      <c r="L33" s="18">
        <f>IF(K33=0,0,INT(0.405548*EXP(2.1*LN((8720-K33*100)/100))))</f>
        <v>355</v>
      </c>
      <c r="M33" s="5">
        <f t="shared" ref="M33:M38" si="28">SUM(D33,F33,H33,J33)</f>
        <v>1350</v>
      </c>
      <c r="N33" s="9"/>
    </row>
    <row r="34" spans="1:14" ht="15" thickTop="1" x14ac:dyDescent="0.3">
      <c r="A34" s="4" t="str">
        <f>'[1]Dat-Bl'!D23</f>
        <v>Beqiri Kaltrina</v>
      </c>
      <c r="B34" s="21" t="str">
        <f>B33</f>
        <v>MS Straßwalchen</v>
      </c>
      <c r="C34" s="17">
        <v>9.91</v>
      </c>
      <c r="D34" s="18">
        <f t="shared" si="24"/>
        <v>414</v>
      </c>
      <c r="E34" s="17">
        <v>27</v>
      </c>
      <c r="F34" s="18">
        <f t="shared" si="25"/>
        <v>355</v>
      </c>
      <c r="G34" s="17"/>
      <c r="H34" s="18">
        <f t="shared" si="26"/>
        <v>0</v>
      </c>
      <c r="I34" s="17">
        <v>3.57</v>
      </c>
      <c r="J34" s="5">
        <f t="shared" si="27"/>
        <v>390</v>
      </c>
      <c r="K34" s="7"/>
      <c r="L34" s="9"/>
      <c r="M34" s="5">
        <f t="shared" si="28"/>
        <v>1159</v>
      </c>
      <c r="N34" s="9"/>
    </row>
    <row r="35" spans="1:14" x14ac:dyDescent="0.3">
      <c r="A35" s="4" t="str">
        <f>'[1]Dat-Bl'!D24</f>
        <v>Zwolle Valerie</v>
      </c>
      <c r="B35" s="21" t="str">
        <f t="shared" ref="B35:B38" si="29">B34</f>
        <v>MS Straßwalchen</v>
      </c>
      <c r="C35" s="17">
        <v>9.8800000000000008</v>
      </c>
      <c r="D35" s="18">
        <f t="shared" si="24"/>
        <v>420</v>
      </c>
      <c r="E35" s="17">
        <v>26.5</v>
      </c>
      <c r="F35" s="18">
        <f t="shared" si="25"/>
        <v>348</v>
      </c>
      <c r="G35" s="17"/>
      <c r="H35" s="18">
        <f t="shared" si="26"/>
        <v>0</v>
      </c>
      <c r="I35" s="17">
        <v>3.81</v>
      </c>
      <c r="J35" s="5">
        <f t="shared" si="27"/>
        <v>443</v>
      </c>
      <c r="K35" s="7"/>
      <c r="L35" s="9"/>
      <c r="M35" s="5">
        <f t="shared" si="28"/>
        <v>1211</v>
      </c>
      <c r="N35" s="9"/>
    </row>
    <row r="36" spans="1:14" x14ac:dyDescent="0.3">
      <c r="A36" s="4" t="str">
        <f>'[1]Dat-Bl'!D25</f>
        <v>Reitsamer Julia</v>
      </c>
      <c r="B36" s="21" t="str">
        <f t="shared" si="29"/>
        <v>MS Straßwalchen</v>
      </c>
      <c r="C36" s="17">
        <v>9.75</v>
      </c>
      <c r="D36" s="18">
        <f t="shared" si="24"/>
        <v>447</v>
      </c>
      <c r="E36" s="17">
        <v>19</v>
      </c>
      <c r="F36" s="18">
        <f t="shared" si="25"/>
        <v>236</v>
      </c>
      <c r="G36" s="17"/>
      <c r="H36" s="18">
        <f t="shared" si="26"/>
        <v>0</v>
      </c>
      <c r="I36" s="17">
        <v>3.84</v>
      </c>
      <c r="J36" s="5">
        <f t="shared" si="27"/>
        <v>450</v>
      </c>
      <c r="K36" s="26"/>
      <c r="L36" s="9"/>
      <c r="M36" s="5">
        <f t="shared" si="28"/>
        <v>1133</v>
      </c>
      <c r="N36" s="9"/>
    </row>
    <row r="37" spans="1:14" ht="15" thickBot="1" x14ac:dyDescent="0.35">
      <c r="A37" s="4" t="str">
        <f>'[1]Dat-Bl'!D26</f>
        <v>Kranzinger Eva</v>
      </c>
      <c r="B37" s="21" t="str">
        <f t="shared" si="29"/>
        <v>MS Straßwalchen</v>
      </c>
      <c r="C37" s="17">
        <v>9.81</v>
      </c>
      <c r="D37" s="18">
        <f t="shared" si="24"/>
        <v>434</v>
      </c>
      <c r="E37" s="17">
        <v>19</v>
      </c>
      <c r="F37" s="18">
        <f t="shared" si="25"/>
        <v>236</v>
      </c>
      <c r="G37" s="17"/>
      <c r="H37" s="18">
        <f t="shared" si="26"/>
        <v>0</v>
      </c>
      <c r="I37" s="17">
        <v>3.94</v>
      </c>
      <c r="J37" s="5">
        <f t="shared" si="27"/>
        <v>472</v>
      </c>
      <c r="K37" s="7"/>
      <c r="L37" s="9"/>
      <c r="M37" s="5">
        <f t="shared" si="28"/>
        <v>1142</v>
      </c>
      <c r="N37" s="13" t="s">
        <v>2</v>
      </c>
    </row>
    <row r="38" spans="1:14" ht="15" thickBot="1" x14ac:dyDescent="0.35">
      <c r="A38" s="4" t="str">
        <f>'[1]Dat-Bl'!D27</f>
        <v>Eder Lea</v>
      </c>
      <c r="B38" s="21" t="str">
        <f t="shared" si="29"/>
        <v>MS Straßwalchen</v>
      </c>
      <c r="C38" s="17">
        <v>9.33</v>
      </c>
      <c r="D38" s="18">
        <f t="shared" si="24"/>
        <v>541</v>
      </c>
      <c r="E38" s="17">
        <v>34</v>
      </c>
      <c r="F38" s="18">
        <f t="shared" si="25"/>
        <v>455</v>
      </c>
      <c r="G38" s="17"/>
      <c r="H38" s="18">
        <f t="shared" si="26"/>
        <v>0</v>
      </c>
      <c r="I38" s="17">
        <v>4.1399999999999997</v>
      </c>
      <c r="J38" s="5">
        <f t="shared" si="27"/>
        <v>516</v>
      </c>
      <c r="K38" s="7"/>
      <c r="L38" s="9"/>
      <c r="M38" s="5">
        <f t="shared" si="28"/>
        <v>1512</v>
      </c>
      <c r="N38" s="14">
        <f>SUM(M33:M38)-MIN(M33:M38)+L33</f>
        <v>6729</v>
      </c>
    </row>
    <row r="39" spans="1:14" ht="15" thickBot="1" x14ac:dyDescent="0.35">
      <c r="A39" s="2" t="s">
        <v>6</v>
      </c>
      <c r="B39" s="3" t="s">
        <v>13</v>
      </c>
      <c r="C39" s="15" t="s">
        <v>0</v>
      </c>
      <c r="D39" s="15" t="s">
        <v>3</v>
      </c>
      <c r="E39" s="15" t="s">
        <v>4</v>
      </c>
      <c r="F39" s="15" t="s">
        <v>3</v>
      </c>
      <c r="G39" s="15" t="s">
        <v>5</v>
      </c>
      <c r="H39" s="15" t="s">
        <v>3</v>
      </c>
      <c r="I39" s="15" t="s">
        <v>1</v>
      </c>
      <c r="J39" s="15" t="s">
        <v>3</v>
      </c>
      <c r="K39" s="11" t="s">
        <v>15</v>
      </c>
      <c r="L39" s="15" t="s">
        <v>3</v>
      </c>
      <c r="M39" s="15" t="s">
        <v>3</v>
      </c>
    </row>
    <row r="40" spans="1:14" ht="15.6" thickTop="1" thickBot="1" x14ac:dyDescent="0.35">
      <c r="A40" s="4" t="str">
        <f>'[1]Dat-Bl'!D28</f>
        <v>Anna-Lena Preslmayr</v>
      </c>
      <c r="B40" s="21" t="str">
        <f>'[1]Dat-Bl'!F28</f>
        <v>SMS Seekirchen</v>
      </c>
      <c r="C40" s="16">
        <v>9.15</v>
      </c>
      <c r="D40" s="18">
        <f t="shared" ref="D40:D45" si="30">IF(C40=0,0,INT(19.742424*EXP(2.1*LN((1417-C40*100)/100))))</f>
        <v>584</v>
      </c>
      <c r="E40" s="16">
        <v>29</v>
      </c>
      <c r="F40" s="18">
        <f t="shared" ref="F40:F45" si="31">IF(E40=0,0,INT(22*EXP(0.9*LN((E40*100-500)/100))))</f>
        <v>384</v>
      </c>
      <c r="G40" s="16"/>
      <c r="H40" s="18">
        <f t="shared" ref="H40:H45" si="32">IF(G40=0,0,INT(83.435373*EXP(0.9*LN((G40*100-130)/100))))</f>
        <v>0</v>
      </c>
      <c r="I40" s="16">
        <v>4.3</v>
      </c>
      <c r="J40" s="5">
        <f t="shared" ref="J40:J45" si="33">IF(I40=0,0,INT(220.628792*EXP(1*LN((I40*100-180)/100))))</f>
        <v>551</v>
      </c>
      <c r="K40" s="22">
        <v>61.69</v>
      </c>
      <c r="L40" s="18">
        <f>IF(K40=0,0,INT(0.405548*EXP(2.1*LN((8720-K40*100)/100))))</f>
        <v>364</v>
      </c>
      <c r="M40" s="5">
        <f t="shared" ref="M40:M45" si="34">SUM(D40,F40,H40,J40)</f>
        <v>1519</v>
      </c>
    </row>
    <row r="41" spans="1:14" ht="15" thickTop="1" x14ac:dyDescent="0.3">
      <c r="A41" s="4" t="str">
        <f>'[1]Dat-Bl'!D29</f>
        <v>Alina Salihovic</v>
      </c>
      <c r="B41" s="21" t="str">
        <f>B40</f>
        <v>SMS Seekirchen</v>
      </c>
      <c r="C41" s="17">
        <v>9.64</v>
      </c>
      <c r="D41" s="18">
        <f t="shared" si="30"/>
        <v>471</v>
      </c>
      <c r="E41" s="17">
        <v>20</v>
      </c>
      <c r="F41" s="18">
        <f t="shared" si="31"/>
        <v>251</v>
      </c>
      <c r="G41" s="17"/>
      <c r="H41" s="18">
        <f t="shared" si="32"/>
        <v>0</v>
      </c>
      <c r="I41" s="17">
        <v>3.92</v>
      </c>
      <c r="J41" s="5">
        <f t="shared" si="33"/>
        <v>467</v>
      </c>
      <c r="K41" s="7"/>
      <c r="L41" s="9"/>
      <c r="M41" s="5">
        <f t="shared" si="34"/>
        <v>1189</v>
      </c>
    </row>
    <row r="42" spans="1:14" x14ac:dyDescent="0.3">
      <c r="A42" t="s">
        <v>7</v>
      </c>
      <c r="B42" s="21" t="str">
        <f>'[1]Dat-Bl'!F30</f>
        <v>SMS Seekirchen</v>
      </c>
      <c r="C42" s="6">
        <v>10.44</v>
      </c>
      <c r="D42" s="18">
        <f t="shared" si="30"/>
        <v>313</v>
      </c>
      <c r="E42" s="6">
        <v>27.5</v>
      </c>
      <c r="F42" s="18">
        <f t="shared" si="31"/>
        <v>362</v>
      </c>
      <c r="G42" s="17"/>
      <c r="H42" s="18">
        <f t="shared" si="32"/>
        <v>0</v>
      </c>
      <c r="I42" s="17">
        <v>3.78</v>
      </c>
      <c r="J42" s="5">
        <f t="shared" si="33"/>
        <v>436</v>
      </c>
      <c r="K42" s="1"/>
      <c r="L42" s="9"/>
      <c r="M42" s="5">
        <f t="shared" si="34"/>
        <v>1111</v>
      </c>
      <c r="N42" s="9"/>
    </row>
    <row r="43" spans="1:14" x14ac:dyDescent="0.3">
      <c r="A43" s="4" t="str">
        <f>'[1]Dat-Bl'!D31</f>
        <v>Ceylan Güler</v>
      </c>
      <c r="B43" s="21" t="str">
        <f>B42</f>
        <v>SMS Seekirchen</v>
      </c>
      <c r="C43" s="17">
        <v>9.8000000000000007</v>
      </c>
      <c r="D43" s="18">
        <f t="shared" si="30"/>
        <v>436</v>
      </c>
      <c r="E43" s="17">
        <v>22.5</v>
      </c>
      <c r="F43" s="18">
        <f t="shared" si="31"/>
        <v>289</v>
      </c>
      <c r="G43" s="17"/>
      <c r="H43" s="18">
        <f t="shared" si="32"/>
        <v>0</v>
      </c>
      <c r="I43" s="17">
        <v>3.44</v>
      </c>
      <c r="J43" s="5">
        <f t="shared" si="33"/>
        <v>361</v>
      </c>
      <c r="K43" s="7"/>
      <c r="L43" s="9"/>
      <c r="M43" s="5">
        <f t="shared" si="34"/>
        <v>1086</v>
      </c>
      <c r="N43" s="9"/>
    </row>
    <row r="44" spans="1:14" ht="15" thickBot="1" x14ac:dyDescent="0.35">
      <c r="A44" s="4" t="str">
        <f>'[1]Dat-Bl'!D32</f>
        <v>Emilia Mandl</v>
      </c>
      <c r="B44" s="21" t="str">
        <f>B43</f>
        <v>SMS Seekirchen</v>
      </c>
      <c r="C44" s="17">
        <v>9.1199999999999992</v>
      </c>
      <c r="D44" s="18">
        <f t="shared" si="30"/>
        <v>591</v>
      </c>
      <c r="E44" s="17">
        <v>19.5</v>
      </c>
      <c r="F44" s="18">
        <f t="shared" si="31"/>
        <v>244</v>
      </c>
      <c r="G44" s="17"/>
      <c r="H44" s="18">
        <f t="shared" si="32"/>
        <v>0</v>
      </c>
      <c r="I44" s="17">
        <v>4.03</v>
      </c>
      <c r="J44" s="5">
        <f t="shared" si="33"/>
        <v>492</v>
      </c>
      <c r="K44" s="7"/>
      <c r="L44" s="9"/>
      <c r="M44" s="5">
        <f t="shared" si="34"/>
        <v>1327</v>
      </c>
      <c r="N44" s="13" t="s">
        <v>2</v>
      </c>
    </row>
    <row r="45" spans="1:14" ht="15" thickBot="1" x14ac:dyDescent="0.35">
      <c r="A45" s="4" t="str">
        <f>'[1]Dat-Bl'!D33</f>
        <v>Christina Ausweger</v>
      </c>
      <c r="B45" s="21" t="str">
        <f>B44</f>
        <v>SMS Seekirchen</v>
      </c>
      <c r="C45" s="17">
        <v>9.93</v>
      </c>
      <c r="D45" s="18">
        <f t="shared" si="30"/>
        <v>410</v>
      </c>
      <c r="E45" s="17">
        <v>24</v>
      </c>
      <c r="F45" s="18">
        <f t="shared" si="31"/>
        <v>311</v>
      </c>
      <c r="G45" s="17"/>
      <c r="H45" s="18">
        <f t="shared" si="32"/>
        <v>0</v>
      </c>
      <c r="I45" s="17">
        <v>3.72</v>
      </c>
      <c r="J45" s="5">
        <f t="shared" si="33"/>
        <v>423</v>
      </c>
      <c r="K45" s="7"/>
      <c r="L45" s="9"/>
      <c r="M45" s="5">
        <f t="shared" si="34"/>
        <v>1144</v>
      </c>
      <c r="N45" s="14">
        <f>SUM(M40:M45)-MIN(M40:M45)+L40</f>
        <v>6654</v>
      </c>
    </row>
    <row r="49" spans="1:1" x14ac:dyDescent="0.3">
      <c r="A49" s="2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2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2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 t="str">
        <f>'[1]Dat-Bl'!D58</f>
        <v>W10/01-Regel</v>
      </c>
    </row>
    <row r="68" spans="1:1" x14ac:dyDescent="0.3">
      <c r="A68" s="4" t="str">
        <f>'[1]Dat-Bl'!D59</f>
        <v>W10/02-Regel</v>
      </c>
    </row>
    <row r="69" spans="1:1" x14ac:dyDescent="0.3">
      <c r="A69" s="4" t="str">
        <f>'[1]Dat-Bl'!D60</f>
        <v>W10/03-Regel</v>
      </c>
    </row>
    <row r="70" spans="1:1" x14ac:dyDescent="0.3">
      <c r="A70" s="2" t="s">
        <v>6</v>
      </c>
    </row>
    <row r="71" spans="1:1" x14ac:dyDescent="0.3">
      <c r="A71" s="4" t="str">
        <f>'[1]Dat-Bl'!D49</f>
        <v>W8/04-Regel</v>
      </c>
    </row>
    <row r="72" spans="1:1" x14ac:dyDescent="0.3">
      <c r="A72" s="4" t="str">
        <f>'[1]Dat-Bl'!D50</f>
        <v>W8/05-Regel</v>
      </c>
    </row>
    <row r="73" spans="1:1" x14ac:dyDescent="0.3">
      <c r="A73" s="4" t="str">
        <f>'[1]Dat-Bl'!D51</f>
        <v>W8/06-Regel</v>
      </c>
    </row>
    <row r="74" spans="1:1" x14ac:dyDescent="0.3">
      <c r="A74" s="4" t="str">
        <f>'[1]Dat-Bl'!D52</f>
        <v>W9/01-Regel</v>
      </c>
    </row>
    <row r="75" spans="1:1" x14ac:dyDescent="0.3">
      <c r="A75" s="4" t="str">
        <f>'[1]Dat-Bl'!D53</f>
        <v>W9/02-Regel</v>
      </c>
    </row>
    <row r="76" spans="1:1" x14ac:dyDescent="0.3">
      <c r="A76" s="4" t="str">
        <f>'[1]Dat-Bl'!D54</f>
        <v>W9/03-Regel</v>
      </c>
    </row>
    <row r="77" spans="1:1" x14ac:dyDescent="0.3">
      <c r="A77" s="2" t="s">
        <v>6</v>
      </c>
    </row>
    <row r="78" spans="1:1" x14ac:dyDescent="0.3">
      <c r="A78" s="4" t="str">
        <f>'[1]Dat-Bl'!D67</f>
        <v>W11/04-Regel</v>
      </c>
    </row>
    <row r="79" spans="1:1" x14ac:dyDescent="0.3">
      <c r="A79" s="4" t="str">
        <f>'[1]Dat-Bl'!D68</f>
        <v>W11/05-Regel</v>
      </c>
    </row>
    <row r="80" spans="1:1" x14ac:dyDescent="0.3">
      <c r="A80" s="4" t="str">
        <f>'[1]Dat-Bl'!D69</f>
        <v>W11/06-Regel</v>
      </c>
    </row>
    <row r="81" spans="1:1" x14ac:dyDescent="0.3">
      <c r="A81" s="4" t="str">
        <f>'[1]Dat-Bl'!D70</f>
        <v>W12/01-Regel</v>
      </c>
    </row>
    <row r="82" spans="1:1" x14ac:dyDescent="0.3">
      <c r="A82" s="4" t="str">
        <f>'[1]Dat-Bl'!D71</f>
        <v>W12/02-Regel</v>
      </c>
    </row>
    <row r="83" spans="1:1" x14ac:dyDescent="0.3">
      <c r="A83" s="4" t="str">
        <f>'[1]Dat-Bl'!D72</f>
        <v>W12/03-Regel</v>
      </c>
    </row>
    <row r="84" spans="1:1" x14ac:dyDescent="0.3">
      <c r="A84" s="2" t="s">
        <v>6</v>
      </c>
    </row>
    <row r="85" spans="1:1" x14ac:dyDescent="0.3">
      <c r="A85" s="4" t="str">
        <f>'[1]Dat-Bl'!D73</f>
        <v>W12/04-Regel</v>
      </c>
    </row>
    <row r="86" spans="1:1" x14ac:dyDescent="0.3">
      <c r="A86" s="4" t="str">
        <f>'[1]Dat-Bl'!D74</f>
        <v>W12/05-Regel</v>
      </c>
    </row>
    <row r="87" spans="1:1" x14ac:dyDescent="0.3">
      <c r="A87" t="s">
        <v>7</v>
      </c>
    </row>
    <row r="88" spans="1:1" x14ac:dyDescent="0.3">
      <c r="A88" s="4" t="str">
        <f>'[1]Dat-Bl'!D76</f>
        <v>W13/01-Regel</v>
      </c>
    </row>
    <row r="89" spans="1:1" x14ac:dyDescent="0.3">
      <c r="A89" s="4" t="str">
        <f>'[1]Dat-Bl'!D77</f>
        <v>W13/02-Regel</v>
      </c>
    </row>
    <row r="90" spans="1:1" x14ac:dyDescent="0.3">
      <c r="A90" s="4" t="str">
        <f>'[1]Dat-Bl'!D78</f>
        <v>W13/03-Regel</v>
      </c>
    </row>
  </sheetData>
  <conditionalFormatting sqref="C26:C31 C5:C10 C33:C38 C12:C17 C19:C24 C40:C45 E42 G42 I42">
    <cfRule type="cellIs" dxfId="20" priority="18" operator="greaterThan">
      <formula>100</formula>
    </cfRule>
  </conditionalFormatting>
  <conditionalFormatting sqref="E26:E31 E5:E10 E40:E41 E33:E38 E12:E17 E19:E24 E43:E45">
    <cfRule type="cellIs" dxfId="19" priority="17" operator="greaterThan">
      <formula>100</formula>
    </cfRule>
  </conditionalFormatting>
  <conditionalFormatting sqref="G26:G31 G5:G10 G40:G41 G33:G38 G12:G17 G19:G24 G43:G45">
    <cfRule type="cellIs" dxfId="18" priority="16" operator="greaterThan">
      <formula>100</formula>
    </cfRule>
  </conditionalFormatting>
  <conditionalFormatting sqref="I26:I31 I5:I10 I40:I41 I33:I38 I12:I17 I19:I24 I43:I45">
    <cfRule type="cellIs" dxfId="17" priority="15" operator="greaterThan">
      <formula>100</formula>
    </cfRule>
  </conditionalFormatting>
  <conditionalFormatting sqref="K26 K19 K12 K33 K40 K5">
    <cfRule type="cellIs" dxfId="16" priority="14" operator="greaterThan">
      <formula>100</formula>
    </cfRule>
  </conditionalFormatting>
  <conditionalFormatting sqref="K26 K19 K12 K33 K40 K5">
    <cfRule type="cellIs" dxfId="15" priority="13" operator="greaterThan">
      <formula>100</formula>
    </cfRule>
  </conditionalFormatting>
  <conditionalFormatting sqref="C26:C31 C5:C10 C33:C38 C12:C17 C19:C24 C40:C45 I42">
    <cfRule type="cellIs" dxfId="14" priority="12" operator="greaterThan">
      <formula>15</formula>
    </cfRule>
  </conditionalFormatting>
  <conditionalFormatting sqref="G26:G31 G19:G24 G12:G17 G33:G38 G5:G10 G40:G45">
    <cfRule type="cellIs" dxfId="13" priority="11" operator="greaterThan">
      <formula>20</formula>
    </cfRule>
  </conditionalFormatting>
  <conditionalFormatting sqref="I26:I31 I19:I24 I12:I17 I33:I38 I40:I41 I5:I10 I43:I45">
    <cfRule type="cellIs" dxfId="12" priority="10" operator="greaterThan">
      <formula>15</formula>
    </cfRule>
  </conditionalFormatting>
  <dataValidations count="2">
    <dataValidation type="custom" allowBlank="1" showInputMessage="1" showErrorMessage="1" errorTitle="ACHTUNG!" error="Nur EINE Eingabe Schlagball/Kugel möglich" sqref="G26:G31 G12:G17 G33:G38 G19:G24 G5:G10 G40:G45">
      <formula1>G5&gt;0=E5=""</formula1>
    </dataValidation>
    <dataValidation type="custom" allowBlank="1" showInputMessage="1" showErrorMessage="1" errorTitle="ACHTUNG!" error="Nur EINE Eingabe Schlagball/Kugel möglich" sqref="E26:E31 E12:E17 E33:E38 E19:E24 E5:E10 E40:E45">
      <formula1>E5&gt;0=G5=""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29" workbookViewId="0">
      <selection activeCell="C52" sqref="C52:M52"/>
    </sheetView>
  </sheetViews>
  <sheetFormatPr baseColWidth="10" defaultRowHeight="14.4" x14ac:dyDescent="0.3"/>
  <cols>
    <col min="1" max="1" width="16.33203125" customWidth="1"/>
    <col min="2" max="2" width="16.109375" style="10" customWidth="1"/>
    <col min="3" max="3" width="6" style="10" customWidth="1"/>
    <col min="4" max="4" width="5.33203125" style="10" customWidth="1"/>
    <col min="5" max="6" width="5.109375" style="10" customWidth="1"/>
    <col min="7" max="7" width="5.33203125" style="10" customWidth="1"/>
    <col min="8" max="9" width="5" style="10" customWidth="1"/>
    <col min="10" max="10" width="5.33203125" style="10" customWidth="1"/>
    <col min="11" max="11" width="6" style="10" customWidth="1"/>
    <col min="12" max="12" width="4.5546875" style="10" customWidth="1"/>
    <col min="13" max="13" width="5.5546875" style="10" customWidth="1"/>
    <col min="14" max="14" width="6.5546875" style="10" customWidth="1"/>
  </cols>
  <sheetData>
    <row r="1" spans="1:14" ht="15.6" x14ac:dyDescent="0.3">
      <c r="B1" s="28" t="s">
        <v>16</v>
      </c>
    </row>
    <row r="2" spans="1:14" x14ac:dyDescent="0.3">
      <c r="A2" s="27">
        <v>45070</v>
      </c>
      <c r="B2" s="25" t="s">
        <v>14</v>
      </c>
      <c r="L2" s="10" t="s">
        <v>22</v>
      </c>
    </row>
    <row r="3" spans="1:14" x14ac:dyDescent="0.3">
      <c r="A3" s="27"/>
      <c r="B3" s="25"/>
    </row>
    <row r="4" spans="1:14" ht="15" thickBot="1" x14ac:dyDescent="0.35">
      <c r="A4" s="2" t="s">
        <v>19</v>
      </c>
      <c r="B4" s="19" t="s">
        <v>8</v>
      </c>
      <c r="C4" s="15" t="s">
        <v>0</v>
      </c>
      <c r="D4" s="15" t="s">
        <v>3</v>
      </c>
      <c r="E4" s="15" t="s">
        <v>4</v>
      </c>
      <c r="F4" s="15" t="s">
        <v>3</v>
      </c>
      <c r="G4" s="15" t="s">
        <v>5</v>
      </c>
      <c r="H4" s="15" t="s">
        <v>3</v>
      </c>
      <c r="I4" s="15" t="s">
        <v>1</v>
      </c>
      <c r="J4" s="15" t="s">
        <v>3</v>
      </c>
      <c r="K4" s="11" t="s">
        <v>15</v>
      </c>
      <c r="L4" s="15" t="s">
        <v>3</v>
      </c>
      <c r="M4" s="15" t="s">
        <v>3</v>
      </c>
    </row>
    <row r="5" spans="1:14" ht="15.6" thickTop="1" thickBot="1" x14ac:dyDescent="0.35">
      <c r="A5" s="4" t="str">
        <f>'[1]Dat-Bl'!L10</f>
        <v>Iuga Christian</v>
      </c>
      <c r="B5" s="20" t="str">
        <f>'[1]Dat-Bl'!N10</f>
        <v>MS Bad Vigaun</v>
      </c>
      <c r="C5" s="34">
        <v>8.01</v>
      </c>
      <c r="D5" s="35">
        <f t="shared" ref="D5:D10" si="0">IF(C5=0,0,INT(17.686955*EXP(2.1*LN((1397-C5*100)/100))))</f>
        <v>751</v>
      </c>
      <c r="E5" s="34"/>
      <c r="F5" s="35">
        <f t="shared" ref="F5:F10" si="1">IF(E5=0,0,INT(18*EXP(0.9*LN((E5*100-800)/100))))</f>
        <v>0</v>
      </c>
      <c r="G5" s="34">
        <v>9.4</v>
      </c>
      <c r="H5" s="35">
        <f t="shared" ref="H5:H10" si="2">IF(G5=0,0,INT(82.491673*EXP(0.9*LN((G5*100-178)/100))))</f>
        <v>513</v>
      </c>
      <c r="I5" s="34">
        <v>5.28</v>
      </c>
      <c r="J5" s="35">
        <f t="shared" ref="J5:J10" si="3">IF(I5=0,0,INT(180.85908*EXP(1*LN((I5*100-190)/100))))</f>
        <v>611</v>
      </c>
      <c r="K5" s="36">
        <v>53.23</v>
      </c>
      <c r="L5" s="35">
        <f>IF(K5=0,0,INT(0.355982*EXP(2.1*LN((8600-K5*100)/100))))</f>
        <v>541</v>
      </c>
      <c r="M5" s="35">
        <f t="shared" ref="M5:M10" si="4">SUM(D5,F5,H5,J5)</f>
        <v>1875</v>
      </c>
      <c r="N5" s="9"/>
    </row>
    <row r="6" spans="1:14" ht="15" thickTop="1" x14ac:dyDescent="0.3">
      <c r="A6" s="4" t="str">
        <f>'[1]Dat-Bl'!L11</f>
        <v>Lindenthaler Dominik</v>
      </c>
      <c r="B6" s="20" t="str">
        <f>B5</f>
        <v>MS Bad Vigaun</v>
      </c>
      <c r="C6" s="37">
        <v>8.35</v>
      </c>
      <c r="D6" s="35">
        <f t="shared" si="0"/>
        <v>663</v>
      </c>
      <c r="E6" s="37"/>
      <c r="F6" s="35">
        <f t="shared" si="1"/>
        <v>0</v>
      </c>
      <c r="G6" s="37">
        <v>9.83</v>
      </c>
      <c r="H6" s="35">
        <f t="shared" si="2"/>
        <v>539</v>
      </c>
      <c r="I6" s="37">
        <v>4.6900000000000004</v>
      </c>
      <c r="J6" s="35">
        <f t="shared" si="3"/>
        <v>504</v>
      </c>
      <c r="K6" s="9"/>
      <c r="L6" s="9"/>
      <c r="M6" s="35">
        <f t="shared" si="4"/>
        <v>1706</v>
      </c>
      <c r="N6" s="9"/>
    </row>
    <row r="7" spans="1:14" x14ac:dyDescent="0.3">
      <c r="A7" s="4" t="str">
        <f>'[1]Dat-Bl'!L12</f>
        <v>Wallinger Florian</v>
      </c>
      <c r="B7" s="20" t="str">
        <f t="shared" ref="B7:B10" si="5">B6</f>
        <v>MS Bad Vigaun</v>
      </c>
      <c r="C7" s="37">
        <v>8.77</v>
      </c>
      <c r="D7" s="35">
        <f t="shared" si="0"/>
        <v>563</v>
      </c>
      <c r="E7" s="37">
        <v>41.5</v>
      </c>
      <c r="F7" s="35">
        <f t="shared" si="1"/>
        <v>424</v>
      </c>
      <c r="G7" s="37"/>
      <c r="H7" s="35">
        <f t="shared" si="2"/>
        <v>0</v>
      </c>
      <c r="I7" s="37">
        <v>4.57</v>
      </c>
      <c r="J7" s="35">
        <f t="shared" si="3"/>
        <v>482</v>
      </c>
      <c r="K7" s="9"/>
      <c r="L7" s="9"/>
      <c r="M7" s="35">
        <f t="shared" si="4"/>
        <v>1469</v>
      </c>
      <c r="N7" s="9"/>
    </row>
    <row r="8" spans="1:14" x14ac:dyDescent="0.3">
      <c r="A8" s="4" t="str">
        <f>'[1]Dat-Bl'!L13</f>
        <v>Ramsauer Matthias</v>
      </c>
      <c r="B8" s="20" t="str">
        <f t="shared" si="5"/>
        <v>MS Bad Vigaun</v>
      </c>
      <c r="C8" s="37">
        <v>9.58</v>
      </c>
      <c r="D8" s="35">
        <f t="shared" si="0"/>
        <v>395</v>
      </c>
      <c r="E8" s="37">
        <v>41</v>
      </c>
      <c r="F8" s="35">
        <f t="shared" si="1"/>
        <v>418</v>
      </c>
      <c r="G8" s="37"/>
      <c r="H8" s="35">
        <f t="shared" si="2"/>
        <v>0</v>
      </c>
      <c r="I8" s="37">
        <v>3.75</v>
      </c>
      <c r="J8" s="35">
        <f t="shared" si="3"/>
        <v>334</v>
      </c>
      <c r="K8" s="9"/>
      <c r="L8" s="9"/>
      <c r="M8" s="35">
        <f t="shared" si="4"/>
        <v>1147</v>
      </c>
      <c r="N8" s="9"/>
    </row>
    <row r="9" spans="1:14" ht="15" thickBot="1" x14ac:dyDescent="0.35">
      <c r="A9" s="4" t="str">
        <f>'[1]Dat-Bl'!L14</f>
        <v>Golser Finn</v>
      </c>
      <c r="B9" s="20" t="str">
        <f t="shared" si="5"/>
        <v>MS Bad Vigaun</v>
      </c>
      <c r="C9" s="37">
        <v>8.7100000000000009</v>
      </c>
      <c r="D9" s="35">
        <f t="shared" si="0"/>
        <v>577</v>
      </c>
      <c r="E9" s="37">
        <v>41</v>
      </c>
      <c r="F9" s="35">
        <f t="shared" si="1"/>
        <v>418</v>
      </c>
      <c r="G9" s="37"/>
      <c r="H9" s="35">
        <f t="shared" si="2"/>
        <v>0</v>
      </c>
      <c r="I9" s="37">
        <v>4.6399999999999997</v>
      </c>
      <c r="J9" s="35">
        <f t="shared" si="3"/>
        <v>495</v>
      </c>
      <c r="K9" s="9"/>
      <c r="L9" s="9"/>
      <c r="M9" s="35">
        <f t="shared" si="4"/>
        <v>1490</v>
      </c>
      <c r="N9" s="13" t="s">
        <v>2</v>
      </c>
    </row>
    <row r="10" spans="1:14" ht="15" thickBot="1" x14ac:dyDescent="0.35">
      <c r="A10" s="4" t="str">
        <f>'[1]Dat-Bl'!L15</f>
        <v>Klappacher Friedrich</v>
      </c>
      <c r="B10" s="20" t="str">
        <f t="shared" si="5"/>
        <v>MS Bad Vigaun</v>
      </c>
      <c r="C10" s="37">
        <v>9.34</v>
      </c>
      <c r="D10" s="35">
        <f t="shared" si="0"/>
        <v>441</v>
      </c>
      <c r="E10" s="37"/>
      <c r="F10" s="35">
        <f t="shared" si="1"/>
        <v>0</v>
      </c>
      <c r="G10" s="37">
        <v>10.1</v>
      </c>
      <c r="H10" s="35">
        <f t="shared" si="2"/>
        <v>555</v>
      </c>
      <c r="I10" s="37">
        <v>4.1500000000000004</v>
      </c>
      <c r="J10" s="35">
        <f t="shared" si="3"/>
        <v>406</v>
      </c>
      <c r="K10" s="9"/>
      <c r="L10" s="9"/>
      <c r="M10" s="35">
        <f t="shared" si="4"/>
        <v>1402</v>
      </c>
      <c r="N10" s="38">
        <f>SUM(M5:M10)-MIN(M5:M10)+L5</f>
        <v>8483</v>
      </c>
    </row>
    <row r="11" spans="1:14" ht="15" thickBot="1" x14ac:dyDescent="0.35">
      <c r="A11" s="2" t="s">
        <v>18</v>
      </c>
      <c r="B11" s="19" t="s">
        <v>9</v>
      </c>
      <c r="C11" s="15" t="s">
        <v>0</v>
      </c>
      <c r="D11" s="15" t="s">
        <v>3</v>
      </c>
      <c r="E11" s="15" t="s">
        <v>4</v>
      </c>
      <c r="F11" s="15" t="s">
        <v>3</v>
      </c>
      <c r="G11" s="15" t="s">
        <v>5</v>
      </c>
      <c r="H11" s="15" t="s">
        <v>3</v>
      </c>
      <c r="I11" s="15" t="s">
        <v>1</v>
      </c>
      <c r="J11" s="15" t="s">
        <v>3</v>
      </c>
      <c r="K11" s="11" t="s">
        <v>15</v>
      </c>
      <c r="L11" s="15" t="s">
        <v>3</v>
      </c>
      <c r="M11" s="15" t="s">
        <v>3</v>
      </c>
    </row>
    <row r="12" spans="1:14" ht="15.6" thickTop="1" thickBot="1" x14ac:dyDescent="0.35">
      <c r="A12" s="4" t="str">
        <f>'[1]Dat-Bl'!L16</f>
        <v>Reichholf Tobias</v>
      </c>
      <c r="B12" s="20" t="str">
        <f>'[1]Dat-Bl'!N16</f>
        <v>MS Schwarzach</v>
      </c>
      <c r="C12" s="34">
        <v>8.59</v>
      </c>
      <c r="D12" s="35">
        <f t="shared" ref="D12:D17" si="6">IF(C12=0,0,INT(17.686955*EXP(2.1*LN((1397-C12*100)/100))))</f>
        <v>605</v>
      </c>
      <c r="E12" s="34">
        <v>33.5</v>
      </c>
      <c r="F12" s="35">
        <f t="shared" ref="F12:F17" si="7">IF(E12=0,0,INT(18*EXP(0.9*LN((E12*100-800)/100))))</f>
        <v>332</v>
      </c>
      <c r="G12" s="34"/>
      <c r="H12" s="35">
        <f t="shared" ref="H12:H17" si="8">IF(G12=0,0,INT(82.491673*EXP(0.9*LN((G12*100-178)/100))))</f>
        <v>0</v>
      </c>
      <c r="I12" s="34">
        <v>4.8</v>
      </c>
      <c r="J12" s="35">
        <f t="shared" ref="J12:J17" si="9">IF(I12=0,0,INT(180.85908*EXP(1*LN((I12*100-190)/100))))</f>
        <v>524</v>
      </c>
      <c r="K12" s="36">
        <v>53.62</v>
      </c>
      <c r="L12" s="35">
        <f>IF(K12=0,0,INT(0.355982*EXP(2.1*LN((8600-K12*100)/100))))</f>
        <v>528</v>
      </c>
      <c r="M12" s="35">
        <f t="shared" ref="M12:M17" si="10">SUM(D12,F12,H12,J12)</f>
        <v>1461</v>
      </c>
      <c r="N12" s="9"/>
    </row>
    <row r="13" spans="1:14" ht="15" thickTop="1" x14ac:dyDescent="0.3">
      <c r="A13" s="4" t="str">
        <f>'[1]Dat-Bl'!L17</f>
        <v>Aydemir Hamit</v>
      </c>
      <c r="B13" s="20" t="str">
        <f>B12</f>
        <v>MS Schwarzach</v>
      </c>
      <c r="C13" s="37">
        <v>8.11</v>
      </c>
      <c r="D13" s="35">
        <f t="shared" si="6"/>
        <v>724</v>
      </c>
      <c r="E13" s="37">
        <v>44</v>
      </c>
      <c r="F13" s="35">
        <f t="shared" si="7"/>
        <v>452</v>
      </c>
      <c r="G13" s="37"/>
      <c r="H13" s="35">
        <f t="shared" si="8"/>
        <v>0</v>
      </c>
      <c r="I13" s="37">
        <v>5.27</v>
      </c>
      <c r="J13" s="35">
        <f t="shared" si="9"/>
        <v>609</v>
      </c>
      <c r="K13" s="9"/>
      <c r="L13" s="9"/>
      <c r="M13" s="35">
        <f t="shared" si="10"/>
        <v>1785</v>
      </c>
      <c r="N13" s="9"/>
    </row>
    <row r="14" spans="1:14" x14ac:dyDescent="0.3">
      <c r="A14" s="4" t="str">
        <f>'[1]Dat-Bl'!L18</f>
        <v>Hacksteiner Michael</v>
      </c>
      <c r="B14" s="20" t="str">
        <f t="shared" ref="B14:B17" si="11">B13</f>
        <v>MS Schwarzach</v>
      </c>
      <c r="C14" s="37">
        <v>8.23</v>
      </c>
      <c r="D14" s="35">
        <f t="shared" si="6"/>
        <v>694</v>
      </c>
      <c r="E14" s="37">
        <v>55</v>
      </c>
      <c r="F14" s="35">
        <f t="shared" si="7"/>
        <v>575</v>
      </c>
      <c r="G14" s="37"/>
      <c r="H14" s="35">
        <f t="shared" si="8"/>
        <v>0</v>
      </c>
      <c r="I14" s="37">
        <v>4.8600000000000003</v>
      </c>
      <c r="J14" s="35">
        <f t="shared" si="9"/>
        <v>535</v>
      </c>
      <c r="K14" s="9"/>
      <c r="L14" s="9"/>
      <c r="M14" s="35">
        <f t="shared" si="10"/>
        <v>1804</v>
      </c>
      <c r="N14" s="9"/>
    </row>
    <row r="15" spans="1:14" x14ac:dyDescent="0.3">
      <c r="A15" s="4" t="str">
        <f>'[1]Dat-Bl'!L19</f>
        <v>Eder Sebastian</v>
      </c>
      <c r="B15" s="20" t="str">
        <f t="shared" si="11"/>
        <v>MS Schwarzach</v>
      </c>
      <c r="C15" s="37">
        <v>9.24</v>
      </c>
      <c r="D15" s="35">
        <f t="shared" si="6"/>
        <v>462</v>
      </c>
      <c r="E15" s="37">
        <v>37.5</v>
      </c>
      <c r="F15" s="35">
        <f t="shared" si="7"/>
        <v>378</v>
      </c>
      <c r="G15" s="37"/>
      <c r="H15" s="35">
        <f t="shared" si="8"/>
        <v>0</v>
      </c>
      <c r="I15" s="37">
        <v>4.6399999999999997</v>
      </c>
      <c r="J15" s="35">
        <f t="shared" si="9"/>
        <v>495</v>
      </c>
      <c r="K15" s="9"/>
      <c r="L15" s="9"/>
      <c r="M15" s="35">
        <f t="shared" si="10"/>
        <v>1335</v>
      </c>
      <c r="N15" s="9"/>
    </row>
    <row r="16" spans="1:14" ht="15" thickBot="1" x14ac:dyDescent="0.35">
      <c r="A16" s="4" t="str">
        <f>'[1]Dat-Bl'!L20</f>
        <v>Aguilo Romeo</v>
      </c>
      <c r="B16" s="20" t="str">
        <f t="shared" si="11"/>
        <v>MS Schwarzach</v>
      </c>
      <c r="C16" s="37">
        <v>8.48</v>
      </c>
      <c r="D16" s="35">
        <f t="shared" si="6"/>
        <v>632</v>
      </c>
      <c r="E16" s="37">
        <v>43</v>
      </c>
      <c r="F16" s="35">
        <f t="shared" si="7"/>
        <v>441</v>
      </c>
      <c r="G16" s="37"/>
      <c r="H16" s="35">
        <f t="shared" si="8"/>
        <v>0</v>
      </c>
      <c r="I16" s="37">
        <v>4.59</v>
      </c>
      <c r="J16" s="35">
        <f t="shared" si="9"/>
        <v>486</v>
      </c>
      <c r="K16" s="9"/>
      <c r="L16" s="9"/>
      <c r="M16" s="35">
        <f t="shared" si="10"/>
        <v>1559</v>
      </c>
      <c r="N16" s="13" t="s">
        <v>2</v>
      </c>
    </row>
    <row r="17" spans="1:14" ht="15" thickBot="1" x14ac:dyDescent="0.35">
      <c r="A17" s="4" t="str">
        <f>'[1]Dat-Bl'!L21</f>
        <v>Moser Fabiano</v>
      </c>
      <c r="B17" s="20" t="str">
        <f t="shared" si="11"/>
        <v>MS Schwarzach</v>
      </c>
      <c r="C17" s="37">
        <v>10.220000000000001</v>
      </c>
      <c r="D17" s="35">
        <f t="shared" si="6"/>
        <v>283</v>
      </c>
      <c r="E17" s="37">
        <v>23</v>
      </c>
      <c r="F17" s="35">
        <f t="shared" si="7"/>
        <v>205</v>
      </c>
      <c r="G17" s="37"/>
      <c r="H17" s="35">
        <f t="shared" si="8"/>
        <v>0</v>
      </c>
      <c r="I17" s="37">
        <v>3.5</v>
      </c>
      <c r="J17" s="35">
        <f t="shared" si="9"/>
        <v>289</v>
      </c>
      <c r="K17" s="9"/>
      <c r="L17" s="9"/>
      <c r="M17" s="35">
        <f t="shared" si="10"/>
        <v>777</v>
      </c>
      <c r="N17" s="38">
        <f>SUM(M12:M17)-MIN(M12:M17)+L12</f>
        <v>8472</v>
      </c>
    </row>
    <row r="18" spans="1:14" ht="15" thickBot="1" x14ac:dyDescent="0.35">
      <c r="A18" s="2" t="s">
        <v>19</v>
      </c>
      <c r="B18" s="19" t="s">
        <v>10</v>
      </c>
      <c r="C18" s="15" t="s">
        <v>0</v>
      </c>
      <c r="D18" s="15" t="s">
        <v>3</v>
      </c>
      <c r="E18" s="15" t="s">
        <v>4</v>
      </c>
      <c r="F18" s="15" t="s">
        <v>3</v>
      </c>
      <c r="G18" s="15" t="s">
        <v>5</v>
      </c>
      <c r="H18" s="15" t="s">
        <v>3</v>
      </c>
      <c r="I18" s="15" t="s">
        <v>1</v>
      </c>
      <c r="J18" s="15" t="s">
        <v>3</v>
      </c>
      <c r="K18" s="11" t="s">
        <v>15</v>
      </c>
      <c r="L18" s="15" t="s">
        <v>3</v>
      </c>
      <c r="M18" s="15" t="s">
        <v>3</v>
      </c>
    </row>
    <row r="19" spans="1:14" ht="15.6" thickTop="1" thickBot="1" x14ac:dyDescent="0.35">
      <c r="A19" s="4" t="str">
        <f>'[1]Dat-Bl'!L4</f>
        <v>Meikl Fritz</v>
      </c>
      <c r="B19" s="20" t="str">
        <f>'[1]Dat-Bl'!N4</f>
        <v>MS Bad Hofgastein</v>
      </c>
      <c r="C19" s="34">
        <v>8.24</v>
      </c>
      <c r="D19" s="35">
        <f t="shared" ref="D19:D24" si="12">IF(C19=0,0,INT(17.686955*EXP(2.1*LN((1397-C19*100)/100))))</f>
        <v>691</v>
      </c>
      <c r="E19" s="34">
        <v>42.5</v>
      </c>
      <c r="F19" s="35">
        <f t="shared" ref="F19:F24" si="13">IF(E19=0,0,INT(18*EXP(0.9*LN((E19*100-800)/100))))</f>
        <v>435</v>
      </c>
      <c r="G19" s="34"/>
      <c r="H19" s="35">
        <f t="shared" ref="H19:H24" si="14">IF(G19=0,0,INT(82.491673*EXP(0.9*LN((G19*100-178)/100))))</f>
        <v>0</v>
      </c>
      <c r="I19" s="34">
        <v>4.7699999999999996</v>
      </c>
      <c r="J19" s="35">
        <f t="shared" ref="J19:J24" si="15">IF(I19=0,0,INT(180.85908*EXP(1*LN((I19*100-190)/100))))</f>
        <v>519</v>
      </c>
      <c r="K19" s="36">
        <v>54.3</v>
      </c>
      <c r="L19" s="35">
        <f>IF(K19=0,0,INT(0.355982*EXP(2.1*LN((8600-K19*100)/100))))</f>
        <v>505</v>
      </c>
      <c r="M19" s="35">
        <f t="shared" ref="M19:M24" si="16">SUM(D19,F19,H19,J19)</f>
        <v>1645</v>
      </c>
      <c r="N19" s="9"/>
    </row>
    <row r="20" spans="1:14" ht="15" thickTop="1" x14ac:dyDescent="0.3">
      <c r="A20" s="4" t="str">
        <f>'[1]Dat-Bl'!L5</f>
        <v>Kranabetter Christian</v>
      </c>
      <c r="B20" s="20" t="str">
        <f>B19</f>
        <v>MS Bad Hofgastein</v>
      </c>
      <c r="C20" s="37">
        <v>8.4600000000000009</v>
      </c>
      <c r="D20" s="35">
        <f t="shared" si="12"/>
        <v>636</v>
      </c>
      <c r="E20" s="37">
        <v>31.5</v>
      </c>
      <c r="F20" s="35">
        <f t="shared" si="13"/>
        <v>308</v>
      </c>
      <c r="G20" s="37"/>
      <c r="H20" s="35">
        <f t="shared" si="14"/>
        <v>0</v>
      </c>
      <c r="I20" s="37">
        <v>4.8499999999999996</v>
      </c>
      <c r="J20" s="35">
        <f t="shared" si="15"/>
        <v>533</v>
      </c>
      <c r="K20" s="9"/>
      <c r="L20" s="9"/>
      <c r="M20" s="35">
        <f t="shared" si="16"/>
        <v>1477</v>
      </c>
      <c r="N20" s="9"/>
    </row>
    <row r="21" spans="1:14" x14ac:dyDescent="0.3">
      <c r="A21" s="4" t="str">
        <f>'[1]Dat-Bl'!L6</f>
        <v>Voithofer Nico</v>
      </c>
      <c r="B21" s="20" t="str">
        <f>B20</f>
        <v>MS Bad Hofgastein</v>
      </c>
      <c r="C21" s="37">
        <v>8.82</v>
      </c>
      <c r="D21" s="35">
        <f t="shared" si="12"/>
        <v>552</v>
      </c>
      <c r="E21" s="37">
        <v>38</v>
      </c>
      <c r="F21" s="35">
        <f t="shared" si="13"/>
        <v>384</v>
      </c>
      <c r="G21" s="37"/>
      <c r="H21" s="35">
        <f t="shared" si="14"/>
        <v>0</v>
      </c>
      <c r="I21" s="37">
        <v>4.03</v>
      </c>
      <c r="J21" s="35">
        <f t="shared" si="15"/>
        <v>385</v>
      </c>
      <c r="K21" s="9"/>
      <c r="L21" s="9"/>
      <c r="M21" s="35">
        <f t="shared" si="16"/>
        <v>1321</v>
      </c>
      <c r="N21" s="9"/>
    </row>
    <row r="22" spans="1:14" x14ac:dyDescent="0.3">
      <c r="A22" s="4" t="str">
        <f>'[1]Dat-Bl'!L7</f>
        <v>Neumayer Dominik</v>
      </c>
      <c r="B22" s="20" t="str">
        <f>B21</f>
        <v>MS Bad Hofgastein</v>
      </c>
      <c r="C22" s="37">
        <v>8.4600000000000009</v>
      </c>
      <c r="D22" s="35">
        <f t="shared" si="12"/>
        <v>636</v>
      </c>
      <c r="E22" s="37"/>
      <c r="F22" s="35">
        <f t="shared" si="13"/>
        <v>0</v>
      </c>
      <c r="G22" s="37">
        <v>9</v>
      </c>
      <c r="H22" s="35">
        <f t="shared" si="14"/>
        <v>488</v>
      </c>
      <c r="I22" s="37">
        <v>4.55</v>
      </c>
      <c r="J22" s="35">
        <f t="shared" si="15"/>
        <v>479</v>
      </c>
      <c r="K22" s="9"/>
      <c r="L22" s="9"/>
      <c r="M22" s="35">
        <f t="shared" si="16"/>
        <v>1603</v>
      </c>
      <c r="N22" s="9"/>
    </row>
    <row r="23" spans="1:14" ht="15" thickBot="1" x14ac:dyDescent="0.35">
      <c r="A23" s="4" t="str">
        <f>'[1]Dat-Bl'!L8</f>
        <v>Berger Luca</v>
      </c>
      <c r="B23" s="20" t="str">
        <f>B22</f>
        <v>MS Bad Hofgastein</v>
      </c>
      <c r="C23" s="37">
        <v>8.64</v>
      </c>
      <c r="D23" s="35">
        <f t="shared" si="12"/>
        <v>593</v>
      </c>
      <c r="E23" s="37">
        <v>33.5</v>
      </c>
      <c r="F23" s="35">
        <f t="shared" si="13"/>
        <v>332</v>
      </c>
      <c r="G23" s="37"/>
      <c r="H23" s="35">
        <f t="shared" si="14"/>
        <v>0</v>
      </c>
      <c r="I23" s="37">
        <v>4.5599999999999996</v>
      </c>
      <c r="J23" s="35">
        <f t="shared" si="15"/>
        <v>481</v>
      </c>
      <c r="K23" s="9"/>
      <c r="L23" s="9"/>
      <c r="M23" s="35">
        <f t="shared" si="16"/>
        <v>1406</v>
      </c>
      <c r="N23" s="13" t="s">
        <v>2</v>
      </c>
    </row>
    <row r="24" spans="1:14" ht="15" thickBot="1" x14ac:dyDescent="0.35">
      <c r="A24" s="4" t="str">
        <f>'[1]Dat-Bl'!L9</f>
        <v>Brunotti Marco</v>
      </c>
      <c r="B24" s="20" t="str">
        <f>B23</f>
        <v>MS Bad Hofgastein</v>
      </c>
      <c r="C24" s="37">
        <v>8.41</v>
      </c>
      <c r="D24" s="35">
        <f t="shared" si="12"/>
        <v>649</v>
      </c>
      <c r="E24" s="37">
        <v>52.5</v>
      </c>
      <c r="F24" s="35">
        <f t="shared" si="13"/>
        <v>548</v>
      </c>
      <c r="G24" s="37"/>
      <c r="H24" s="35">
        <f t="shared" si="14"/>
        <v>0</v>
      </c>
      <c r="I24" s="37">
        <v>4.78</v>
      </c>
      <c r="J24" s="35">
        <f t="shared" si="15"/>
        <v>520</v>
      </c>
      <c r="K24" s="9"/>
      <c r="L24" s="9"/>
      <c r="M24" s="35">
        <f t="shared" si="16"/>
        <v>1717</v>
      </c>
      <c r="N24" s="38">
        <f>SUM(M19:M24)-MIN(M19:M24)+L19</f>
        <v>8353</v>
      </c>
    </row>
    <row r="25" spans="1:14" ht="15" thickBot="1" x14ac:dyDescent="0.35">
      <c r="A25" s="2" t="s">
        <v>19</v>
      </c>
      <c r="B25" s="19" t="s">
        <v>11</v>
      </c>
      <c r="C25" s="15" t="s">
        <v>0</v>
      </c>
      <c r="D25" s="15" t="s">
        <v>3</v>
      </c>
      <c r="E25" s="15" t="s">
        <v>4</v>
      </c>
      <c r="F25" s="15" t="s">
        <v>3</v>
      </c>
      <c r="G25" s="15" t="s">
        <v>5</v>
      </c>
      <c r="H25" s="15" t="s">
        <v>3</v>
      </c>
      <c r="I25" s="15" t="s">
        <v>1</v>
      </c>
      <c r="J25" s="15" t="s">
        <v>3</v>
      </c>
      <c r="K25" s="11" t="s">
        <v>15</v>
      </c>
      <c r="L25" s="15" t="s">
        <v>3</v>
      </c>
      <c r="M25" s="15" t="s">
        <v>3</v>
      </c>
    </row>
    <row r="26" spans="1:14" ht="15.6" thickTop="1" thickBot="1" x14ac:dyDescent="0.35">
      <c r="A26" s="4" t="str">
        <f>'[1]Dat-Bl'!L34</f>
        <v>Stockreiter Paul</v>
      </c>
      <c r="B26" s="20" t="str">
        <f>'[1]Dat-Bl'!N34</f>
        <v>SMS Wals-Siezenheim</v>
      </c>
      <c r="C26" s="34">
        <v>8.5</v>
      </c>
      <c r="D26" s="35">
        <f t="shared" ref="D26:D31" si="17">IF(C26=0,0,INT(17.686955*EXP(2.1*LN((1397-C26*100)/100))))</f>
        <v>627</v>
      </c>
      <c r="E26" s="34">
        <v>46</v>
      </c>
      <c r="F26" s="35">
        <f t="shared" ref="F26:F31" si="18">IF(E26=0,0,INT(18*EXP(0.9*LN((E26*100-800)/100))))</f>
        <v>475</v>
      </c>
      <c r="G26" s="34"/>
      <c r="H26" s="35">
        <f t="shared" ref="H26:H31" si="19">IF(G26=0,0,INT(82.491673*EXP(0.9*LN((G26*100-178)/100))))</f>
        <v>0</v>
      </c>
      <c r="I26" s="34">
        <v>4.8899999999999997</v>
      </c>
      <c r="J26" s="35">
        <f t="shared" ref="J26:J31" si="20">IF(I26=0,0,INT(180.85908*EXP(1*LN((I26*100-190)/100))))</f>
        <v>540</v>
      </c>
      <c r="K26" s="36">
        <v>55.69</v>
      </c>
      <c r="L26" s="35">
        <f>IF(K26=0,0,INT(0.355982*EXP(2.1*LN((8600-K26*100)/100))))</f>
        <v>460</v>
      </c>
      <c r="M26" s="35">
        <f t="shared" ref="M26:M31" si="21">SUM(D26,F26,H26,J26)</f>
        <v>1642</v>
      </c>
      <c r="N26" s="9"/>
    </row>
    <row r="27" spans="1:14" ht="15" thickTop="1" x14ac:dyDescent="0.3">
      <c r="A27" s="4" t="str">
        <f>'[1]Dat-Bl'!L35</f>
        <v>Hasenöhrl Lorenz</v>
      </c>
      <c r="B27" s="20" t="str">
        <f>B26</f>
        <v>SMS Wals-Siezenheim</v>
      </c>
      <c r="C27" s="37">
        <v>8.5500000000000007</v>
      </c>
      <c r="D27" s="35">
        <f t="shared" si="17"/>
        <v>615</v>
      </c>
      <c r="E27" s="37">
        <v>43</v>
      </c>
      <c r="F27" s="35">
        <f t="shared" si="18"/>
        <v>441</v>
      </c>
      <c r="G27" s="37"/>
      <c r="H27" s="35">
        <f t="shared" si="19"/>
        <v>0</v>
      </c>
      <c r="I27" s="37">
        <v>5.14</v>
      </c>
      <c r="J27" s="35">
        <f t="shared" si="20"/>
        <v>585</v>
      </c>
      <c r="K27" s="9"/>
      <c r="L27" s="9"/>
      <c r="M27" s="35">
        <f t="shared" si="21"/>
        <v>1641</v>
      </c>
      <c r="N27" s="9"/>
    </row>
    <row r="28" spans="1:14" x14ac:dyDescent="0.3">
      <c r="A28" s="4" t="str">
        <f>'[1]Dat-Bl'!L36</f>
        <v>Michelus Jamie</v>
      </c>
      <c r="B28" s="20" t="str">
        <f t="shared" ref="B28:B31" si="22">B27</f>
        <v>SMS Wals-Siezenheim</v>
      </c>
      <c r="C28" s="37">
        <v>8.81</v>
      </c>
      <c r="D28" s="35">
        <f t="shared" si="17"/>
        <v>554</v>
      </c>
      <c r="E28" s="37">
        <v>65.5</v>
      </c>
      <c r="F28" s="35">
        <f t="shared" si="18"/>
        <v>690</v>
      </c>
      <c r="G28" s="37"/>
      <c r="H28" s="35">
        <f t="shared" si="19"/>
        <v>0</v>
      </c>
      <c r="I28" s="37">
        <v>4.82</v>
      </c>
      <c r="J28" s="35">
        <f t="shared" si="20"/>
        <v>528</v>
      </c>
      <c r="K28" s="9"/>
      <c r="L28" s="9"/>
      <c r="M28" s="35">
        <f t="shared" si="21"/>
        <v>1772</v>
      </c>
      <c r="N28" s="9"/>
    </row>
    <row r="29" spans="1:14" x14ac:dyDescent="0.3">
      <c r="A29" s="4" t="str">
        <f>'[1]Dat-Bl'!L37</f>
        <v>Hasenöhrl Johannes</v>
      </c>
      <c r="B29" s="20" t="str">
        <f t="shared" si="22"/>
        <v>SMS Wals-Siezenheim</v>
      </c>
      <c r="C29" s="37">
        <v>9.57</v>
      </c>
      <c r="D29" s="35">
        <f t="shared" si="17"/>
        <v>397</v>
      </c>
      <c r="E29" s="37">
        <v>36</v>
      </c>
      <c r="F29" s="35">
        <f t="shared" si="18"/>
        <v>361</v>
      </c>
      <c r="G29" s="37"/>
      <c r="H29" s="35">
        <f t="shared" si="19"/>
        <v>0</v>
      </c>
      <c r="I29" s="37">
        <v>4.3499999999999996</v>
      </c>
      <c r="J29" s="35">
        <f t="shared" si="20"/>
        <v>443</v>
      </c>
      <c r="K29" s="9"/>
      <c r="L29" s="9"/>
      <c r="M29" s="35">
        <f t="shared" si="21"/>
        <v>1201</v>
      </c>
      <c r="N29" s="9"/>
    </row>
    <row r="30" spans="1:14" ht="15" thickBot="1" x14ac:dyDescent="0.35">
      <c r="A30" s="4" t="str">
        <f>'[1]Dat-Bl'!L38</f>
        <v>Eibl Leopold</v>
      </c>
      <c r="B30" s="20" t="str">
        <f t="shared" si="22"/>
        <v>SMS Wals-Siezenheim</v>
      </c>
      <c r="C30" s="37">
        <v>9.35</v>
      </c>
      <c r="D30" s="35">
        <f t="shared" si="17"/>
        <v>439</v>
      </c>
      <c r="E30" s="37">
        <v>41.5</v>
      </c>
      <c r="F30" s="35">
        <f t="shared" si="18"/>
        <v>424</v>
      </c>
      <c r="G30" s="37"/>
      <c r="H30" s="35">
        <f t="shared" si="19"/>
        <v>0</v>
      </c>
      <c r="I30" s="37">
        <v>4.2300000000000004</v>
      </c>
      <c r="J30" s="35">
        <f t="shared" si="20"/>
        <v>421</v>
      </c>
      <c r="K30" s="9"/>
      <c r="L30" s="9"/>
      <c r="M30" s="35">
        <f t="shared" si="21"/>
        <v>1284</v>
      </c>
      <c r="N30" s="13" t="s">
        <v>2</v>
      </c>
    </row>
    <row r="31" spans="1:14" ht="15" thickBot="1" x14ac:dyDescent="0.35">
      <c r="A31" s="4" t="str">
        <f>'[1]Dat-Bl'!L39</f>
        <v>Huremovic Kenan</v>
      </c>
      <c r="B31" s="20" t="str">
        <f t="shared" si="22"/>
        <v>SMS Wals-Siezenheim</v>
      </c>
      <c r="C31" s="37">
        <v>9.2899999999999991</v>
      </c>
      <c r="D31" s="35">
        <f t="shared" si="17"/>
        <v>452</v>
      </c>
      <c r="E31" s="37">
        <v>36</v>
      </c>
      <c r="F31" s="35">
        <f t="shared" si="18"/>
        <v>361</v>
      </c>
      <c r="G31" s="37"/>
      <c r="H31" s="35">
        <f t="shared" si="19"/>
        <v>0</v>
      </c>
      <c r="I31" s="37">
        <v>4.03</v>
      </c>
      <c r="J31" s="35">
        <f t="shared" si="20"/>
        <v>385</v>
      </c>
      <c r="K31" s="9"/>
      <c r="L31" s="9"/>
      <c r="M31" s="35">
        <f t="shared" si="21"/>
        <v>1198</v>
      </c>
      <c r="N31" s="38">
        <f>SUM(M26:M31)-MIN(M26:M31)+L26</f>
        <v>8000</v>
      </c>
    </row>
    <row r="32" spans="1:14" ht="15" thickBot="1" x14ac:dyDescent="0.35">
      <c r="A32" s="2" t="s">
        <v>19</v>
      </c>
      <c r="B32" s="19" t="s">
        <v>12</v>
      </c>
      <c r="C32" s="15" t="s">
        <v>0</v>
      </c>
      <c r="D32" s="15" t="s">
        <v>3</v>
      </c>
      <c r="E32" s="15" t="s">
        <v>4</v>
      </c>
      <c r="F32" s="15" t="s">
        <v>3</v>
      </c>
      <c r="G32" s="15" t="s">
        <v>5</v>
      </c>
      <c r="H32" s="15" t="s">
        <v>3</v>
      </c>
      <c r="I32" s="15" t="s">
        <v>1</v>
      </c>
      <c r="J32" s="15" t="s">
        <v>3</v>
      </c>
      <c r="K32" s="11" t="s">
        <v>15</v>
      </c>
      <c r="L32" s="15" t="s">
        <v>3</v>
      </c>
      <c r="M32" s="15" t="s">
        <v>3</v>
      </c>
    </row>
    <row r="33" spans="1:14" ht="15.6" thickTop="1" thickBot="1" x14ac:dyDescent="0.35">
      <c r="A33" s="4" t="str">
        <f>'[1]Dat-Bl'!L46</f>
        <v>Streitwieser Anton</v>
      </c>
      <c r="B33" s="20" t="str">
        <f>'[1]Dat-Bl'!N46</f>
        <v>SMS Oberndorf</v>
      </c>
      <c r="C33" s="34">
        <v>8.48</v>
      </c>
      <c r="D33" s="35">
        <f t="shared" ref="D33:D38" si="23">IF(C33=0,0,INT(17.686955*EXP(2.1*LN((1397-C33*100)/100))))</f>
        <v>632</v>
      </c>
      <c r="E33" s="34">
        <v>31</v>
      </c>
      <c r="F33" s="35">
        <f t="shared" ref="F33:F38" si="24">IF(E33=0,0,INT(18*EXP(0.9*LN((E33*100-800)/100))))</f>
        <v>302</v>
      </c>
      <c r="G33" s="34"/>
      <c r="H33" s="35">
        <f t="shared" ref="H33:H38" si="25">IF(G33=0,0,INT(82.491673*EXP(0.9*LN((G33*100-178)/100))))</f>
        <v>0</v>
      </c>
      <c r="I33" s="34">
        <v>4.7</v>
      </c>
      <c r="J33" s="35">
        <f t="shared" ref="J33:J38" si="26">IF(I33=0,0,INT(180.85908*EXP(1*LN((I33*100-190)/100))))</f>
        <v>506</v>
      </c>
      <c r="K33" s="36">
        <v>55.18</v>
      </c>
      <c r="L33" s="35">
        <f>IF(K33=0,0,INT(0.355982*EXP(2.1*LN((8600-K33*100)/100))))</f>
        <v>476</v>
      </c>
      <c r="M33" s="35">
        <f t="shared" ref="M33:M38" si="27">SUM(D33,F33,H33,J33)</f>
        <v>1440</v>
      </c>
      <c r="N33" s="9"/>
    </row>
    <row r="34" spans="1:14" ht="15" thickTop="1" x14ac:dyDescent="0.3">
      <c r="A34" s="4" t="str">
        <f>'[1]Dat-Bl'!L47</f>
        <v>Möller Felix</v>
      </c>
      <c r="B34" s="20" t="str">
        <f>B33</f>
        <v>SMS Oberndorf</v>
      </c>
      <c r="C34" s="37">
        <v>8.93</v>
      </c>
      <c r="D34" s="35">
        <f t="shared" si="23"/>
        <v>528</v>
      </c>
      <c r="E34" s="37">
        <v>56.5</v>
      </c>
      <c r="F34" s="35">
        <f t="shared" si="24"/>
        <v>592</v>
      </c>
      <c r="G34" s="37"/>
      <c r="H34" s="35">
        <f t="shared" si="25"/>
        <v>0</v>
      </c>
      <c r="I34" s="37">
        <v>4.1399999999999997</v>
      </c>
      <c r="J34" s="35">
        <f t="shared" si="26"/>
        <v>405</v>
      </c>
      <c r="K34" s="9"/>
      <c r="L34" s="9"/>
      <c r="M34" s="35">
        <f t="shared" si="27"/>
        <v>1525</v>
      </c>
      <c r="N34" s="9"/>
    </row>
    <row r="35" spans="1:14" x14ac:dyDescent="0.3">
      <c r="A35" s="4" t="str">
        <f>'[1]Dat-Bl'!L48</f>
        <v>Kapeller Leon</v>
      </c>
      <c r="B35" s="20" t="str">
        <f t="shared" ref="B35:B38" si="28">B34</f>
        <v>SMS Oberndorf</v>
      </c>
      <c r="C35" s="37">
        <v>9.02</v>
      </c>
      <c r="D35" s="35">
        <f t="shared" si="23"/>
        <v>508</v>
      </c>
      <c r="E35" s="37">
        <v>34</v>
      </c>
      <c r="F35" s="35">
        <f t="shared" si="24"/>
        <v>337</v>
      </c>
      <c r="G35" s="37"/>
      <c r="H35" s="35">
        <f t="shared" si="25"/>
        <v>0</v>
      </c>
      <c r="I35" s="37">
        <v>3.94</v>
      </c>
      <c r="J35" s="35">
        <f t="shared" si="26"/>
        <v>368</v>
      </c>
      <c r="K35" s="9"/>
      <c r="L35" s="9"/>
      <c r="M35" s="35">
        <f t="shared" si="27"/>
        <v>1213</v>
      </c>
      <c r="N35" s="9"/>
    </row>
    <row r="36" spans="1:14" x14ac:dyDescent="0.3">
      <c r="A36" s="4" t="str">
        <f>'[1]Dat-Bl'!L49</f>
        <v>Khatab Mohammad</v>
      </c>
      <c r="B36" s="20" t="str">
        <f t="shared" si="28"/>
        <v>SMS Oberndorf</v>
      </c>
      <c r="C36" s="37">
        <v>8.5399999999999991</v>
      </c>
      <c r="D36" s="35">
        <f t="shared" si="23"/>
        <v>617</v>
      </c>
      <c r="E36" s="37">
        <v>40</v>
      </c>
      <c r="F36" s="35">
        <f t="shared" si="24"/>
        <v>407</v>
      </c>
      <c r="G36" s="37"/>
      <c r="H36" s="35">
        <f t="shared" si="25"/>
        <v>0</v>
      </c>
      <c r="I36" s="37">
        <v>4.0199999999999996</v>
      </c>
      <c r="J36" s="35">
        <f t="shared" si="26"/>
        <v>383</v>
      </c>
      <c r="K36" s="9"/>
      <c r="L36" s="9"/>
      <c r="M36" s="35">
        <f t="shared" si="27"/>
        <v>1407</v>
      </c>
      <c r="N36" s="9"/>
    </row>
    <row r="37" spans="1:14" ht="15" thickBot="1" x14ac:dyDescent="0.35">
      <c r="A37" s="4" t="str">
        <f>'[1]Dat-Bl'!L50</f>
        <v>Almofashi Zaid</v>
      </c>
      <c r="B37" s="20" t="str">
        <f t="shared" si="28"/>
        <v>SMS Oberndorf</v>
      </c>
      <c r="C37" s="37">
        <v>8.82</v>
      </c>
      <c r="D37" s="35">
        <f t="shared" si="23"/>
        <v>552</v>
      </c>
      <c r="E37" s="37">
        <v>39.5</v>
      </c>
      <c r="F37" s="35">
        <f t="shared" si="24"/>
        <v>401</v>
      </c>
      <c r="G37" s="37"/>
      <c r="H37" s="35">
        <f t="shared" si="25"/>
        <v>0</v>
      </c>
      <c r="I37" s="37">
        <v>4.28</v>
      </c>
      <c r="J37" s="35">
        <f t="shared" si="26"/>
        <v>430</v>
      </c>
      <c r="K37" s="9"/>
      <c r="L37" s="9"/>
      <c r="M37" s="35">
        <f t="shared" si="27"/>
        <v>1383</v>
      </c>
      <c r="N37" s="13" t="s">
        <v>2</v>
      </c>
    </row>
    <row r="38" spans="1:14" ht="15" thickBot="1" x14ac:dyDescent="0.35">
      <c r="A38" s="4" t="str">
        <f>'[1]Dat-Bl'!L51</f>
        <v>Graul Eli</v>
      </c>
      <c r="B38" s="20" t="str">
        <f t="shared" si="28"/>
        <v>SMS Oberndorf</v>
      </c>
      <c r="C38" s="37">
        <v>9.01</v>
      </c>
      <c r="D38" s="35">
        <f t="shared" si="23"/>
        <v>510</v>
      </c>
      <c r="E38" s="37">
        <v>52.5</v>
      </c>
      <c r="F38" s="35">
        <f t="shared" si="24"/>
        <v>548</v>
      </c>
      <c r="G38" s="37"/>
      <c r="H38" s="35">
        <f t="shared" si="25"/>
        <v>0</v>
      </c>
      <c r="I38" s="37">
        <v>4.2</v>
      </c>
      <c r="J38" s="35">
        <f t="shared" si="26"/>
        <v>415</v>
      </c>
      <c r="K38" s="9"/>
      <c r="L38" s="9"/>
      <c r="M38" s="35">
        <f t="shared" si="27"/>
        <v>1473</v>
      </c>
      <c r="N38" s="38">
        <f>SUM(M33:M38)-MIN(M33:M38)+L33</f>
        <v>7704</v>
      </c>
    </row>
    <row r="39" spans="1:14" ht="15" thickBot="1" x14ac:dyDescent="0.35">
      <c r="A39" s="2" t="s">
        <v>19</v>
      </c>
      <c r="B39" s="19" t="s">
        <v>13</v>
      </c>
      <c r="C39" s="15" t="s">
        <v>0</v>
      </c>
      <c r="D39" s="15" t="s">
        <v>3</v>
      </c>
      <c r="E39" s="15" t="s">
        <v>4</v>
      </c>
      <c r="F39" s="15" t="s">
        <v>3</v>
      </c>
      <c r="G39" s="15" t="s">
        <v>5</v>
      </c>
      <c r="H39" s="15" t="s">
        <v>3</v>
      </c>
      <c r="I39" s="15" t="s">
        <v>1</v>
      </c>
      <c r="J39" s="15" t="s">
        <v>3</v>
      </c>
      <c r="K39" s="11" t="s">
        <v>15</v>
      </c>
      <c r="L39" s="15" t="s">
        <v>3</v>
      </c>
      <c r="M39" s="15" t="s">
        <v>3</v>
      </c>
    </row>
    <row r="40" spans="1:14" ht="15.6" thickTop="1" thickBot="1" x14ac:dyDescent="0.35">
      <c r="A40" s="4" t="str">
        <f>'[1]Dat-Bl'!L22</f>
        <v>Leitner Felix</v>
      </c>
      <c r="B40" s="20" t="str">
        <f>'[1]Dat-Bl'!N22</f>
        <v>MS Thalgau</v>
      </c>
      <c r="C40" s="34">
        <v>7.93</v>
      </c>
      <c r="D40" s="35">
        <f t="shared" ref="D40:D45" si="29">IF(C40=0,0,INT(17.686955*EXP(2.1*LN((1397-C40*100)/100))))</f>
        <v>772</v>
      </c>
      <c r="E40" s="34">
        <v>62.5</v>
      </c>
      <c r="F40" s="35">
        <f t="shared" ref="F40:F45" si="30">IF(E40=0,0,INT(18*EXP(0.9*LN((E40*100-800)/100))))</f>
        <v>657</v>
      </c>
      <c r="G40" s="34"/>
      <c r="H40" s="35">
        <f t="shared" ref="H40:H45" si="31">IF(G40=0,0,INT(82.491673*EXP(0.9*LN((G40*100-178)/100))))</f>
        <v>0</v>
      </c>
      <c r="I40" s="34">
        <v>5.54</v>
      </c>
      <c r="J40" s="35">
        <f t="shared" ref="J40:J45" si="32">IF(I40=0,0,INT(180.85908*EXP(1*LN((I40*100-190)/100))))</f>
        <v>658</v>
      </c>
      <c r="K40" s="36">
        <v>54.42</v>
      </c>
      <c r="L40" s="35">
        <f>IF(K40=0,0,INT(0.355982*EXP(2.1*LN((8600-K40*100)/100))))</f>
        <v>501</v>
      </c>
      <c r="M40" s="35">
        <f t="shared" ref="M40:M45" si="33">SUM(D40,F40,H40,J40)</f>
        <v>2087</v>
      </c>
      <c r="N40" s="9"/>
    </row>
    <row r="41" spans="1:14" ht="15" thickTop="1" x14ac:dyDescent="0.3">
      <c r="A41" s="4" t="str">
        <f>'[1]Dat-Bl'!L23</f>
        <v>Ziegler Dominik</v>
      </c>
      <c r="B41" s="20" t="str">
        <f>B40</f>
        <v>MS Thalgau</v>
      </c>
      <c r="C41" s="37">
        <v>9.66</v>
      </c>
      <c r="D41" s="35">
        <f t="shared" si="29"/>
        <v>380</v>
      </c>
      <c r="E41" s="37">
        <v>34.5</v>
      </c>
      <c r="F41" s="35">
        <f t="shared" si="30"/>
        <v>343</v>
      </c>
      <c r="G41" s="37"/>
      <c r="H41" s="35">
        <f t="shared" si="31"/>
        <v>0</v>
      </c>
      <c r="I41" s="37">
        <v>3.56</v>
      </c>
      <c r="J41" s="35">
        <f t="shared" si="32"/>
        <v>300</v>
      </c>
      <c r="K41" s="9"/>
      <c r="L41" s="9"/>
      <c r="M41" s="35">
        <f t="shared" si="33"/>
        <v>1023</v>
      </c>
      <c r="N41" s="9"/>
    </row>
    <row r="42" spans="1:14" x14ac:dyDescent="0.3">
      <c r="A42" s="4" t="str">
        <f>'[1]Dat-Bl'!L24</f>
        <v>Benkler Kostiantyn</v>
      </c>
      <c r="B42" s="20" t="str">
        <f t="shared" ref="B42:B45" si="34">B41</f>
        <v>MS Thalgau</v>
      </c>
      <c r="C42" s="37">
        <v>8.8699999999999992</v>
      </c>
      <c r="D42" s="35">
        <f t="shared" si="29"/>
        <v>541</v>
      </c>
      <c r="E42" s="37">
        <v>33.5</v>
      </c>
      <c r="F42" s="35">
        <f t="shared" si="30"/>
        <v>332</v>
      </c>
      <c r="G42" s="37"/>
      <c r="H42" s="35">
        <f t="shared" si="31"/>
        <v>0</v>
      </c>
      <c r="I42" s="37">
        <v>4.1500000000000004</v>
      </c>
      <c r="J42" s="35">
        <f t="shared" si="32"/>
        <v>406</v>
      </c>
      <c r="K42" s="9"/>
      <c r="L42" s="9"/>
      <c r="M42" s="35">
        <f t="shared" si="33"/>
        <v>1279</v>
      </c>
      <c r="N42" s="9"/>
    </row>
    <row r="43" spans="1:14" x14ac:dyDescent="0.3">
      <c r="A43" s="4" t="str">
        <f>'[1]Dat-Bl'!L25</f>
        <v>Leitner Andreas</v>
      </c>
      <c r="B43" s="20" t="str">
        <f t="shared" si="34"/>
        <v>MS Thalgau</v>
      </c>
      <c r="C43" s="37">
        <v>9.2100000000000009</v>
      </c>
      <c r="D43" s="35">
        <f t="shared" si="29"/>
        <v>468</v>
      </c>
      <c r="E43" s="37">
        <v>37</v>
      </c>
      <c r="F43" s="35">
        <f t="shared" si="30"/>
        <v>372</v>
      </c>
      <c r="G43" s="37"/>
      <c r="H43" s="35">
        <f t="shared" si="31"/>
        <v>0</v>
      </c>
      <c r="I43" s="37">
        <v>4.41</v>
      </c>
      <c r="J43" s="35">
        <f t="shared" si="32"/>
        <v>453</v>
      </c>
      <c r="K43" s="9"/>
      <c r="L43" s="9"/>
      <c r="M43" s="35">
        <f t="shared" si="33"/>
        <v>1293</v>
      </c>
      <c r="N43" s="9"/>
    </row>
    <row r="44" spans="1:14" ht="15" thickBot="1" x14ac:dyDescent="0.35">
      <c r="A44" s="4" t="str">
        <f>'[1]Dat-Bl'!L26</f>
        <v>Pichler Lukas</v>
      </c>
      <c r="B44" s="20" t="str">
        <f t="shared" si="34"/>
        <v>MS Thalgau</v>
      </c>
      <c r="C44" s="37">
        <v>9.1300000000000008</v>
      </c>
      <c r="D44" s="35">
        <f t="shared" si="29"/>
        <v>485</v>
      </c>
      <c r="E44" s="37">
        <v>33.5</v>
      </c>
      <c r="F44" s="35">
        <f t="shared" si="30"/>
        <v>332</v>
      </c>
      <c r="G44" s="37"/>
      <c r="H44" s="35">
        <f t="shared" si="31"/>
        <v>0</v>
      </c>
      <c r="I44" s="37">
        <v>4.22</v>
      </c>
      <c r="J44" s="35">
        <f t="shared" si="32"/>
        <v>419</v>
      </c>
      <c r="K44" s="9"/>
      <c r="L44" s="9"/>
      <c r="M44" s="35">
        <f t="shared" si="33"/>
        <v>1236</v>
      </c>
      <c r="N44" s="13" t="s">
        <v>2</v>
      </c>
    </row>
    <row r="45" spans="1:14" ht="15" thickBot="1" x14ac:dyDescent="0.35">
      <c r="A45" s="4" t="str">
        <f>'[1]Dat-Bl'!L27</f>
        <v>Brandstätter Emilio</v>
      </c>
      <c r="B45" s="20" t="str">
        <f t="shared" si="34"/>
        <v>MS Thalgau</v>
      </c>
      <c r="C45" s="37">
        <v>9.34</v>
      </c>
      <c r="D45" s="35">
        <f t="shared" si="29"/>
        <v>441</v>
      </c>
      <c r="E45" s="37">
        <v>40</v>
      </c>
      <c r="F45" s="35">
        <f t="shared" si="30"/>
        <v>407</v>
      </c>
      <c r="G45" s="37"/>
      <c r="H45" s="35">
        <f t="shared" si="31"/>
        <v>0</v>
      </c>
      <c r="I45" s="37">
        <v>3.93</v>
      </c>
      <c r="J45" s="35">
        <f t="shared" si="32"/>
        <v>367</v>
      </c>
      <c r="K45" s="9"/>
      <c r="L45" s="9"/>
      <c r="M45" s="35">
        <f t="shared" si="33"/>
        <v>1215</v>
      </c>
      <c r="N45" s="38">
        <f>SUM(M40:M45)-MIN(M40:M45)+L40</f>
        <v>7611</v>
      </c>
    </row>
    <row r="46" spans="1:14" x14ac:dyDescent="0.3">
      <c r="A46" s="39"/>
      <c r="B46" s="40"/>
      <c r="C46" s="44"/>
      <c r="D46" s="41"/>
      <c r="E46" s="44"/>
      <c r="F46" s="41"/>
      <c r="G46" s="44"/>
      <c r="H46" s="41"/>
      <c r="I46" s="44"/>
      <c r="J46" s="41"/>
      <c r="K46" s="42"/>
      <c r="L46" s="42"/>
      <c r="M46" s="41"/>
      <c r="N46" s="43"/>
    </row>
    <row r="47" spans="1:14" x14ac:dyDescent="0.3">
      <c r="A47" s="39"/>
      <c r="B47" s="40"/>
      <c r="C47" s="46"/>
      <c r="D47" s="41"/>
      <c r="E47" s="46"/>
      <c r="F47" s="41"/>
      <c r="G47" s="46"/>
      <c r="H47" s="41"/>
      <c r="I47" s="46"/>
      <c r="J47" s="41"/>
      <c r="K47" s="42"/>
      <c r="L47" s="42"/>
      <c r="M47" s="41"/>
      <c r="N47" s="43"/>
    </row>
    <row r="48" spans="1:14" x14ac:dyDescent="0.3">
      <c r="A48" s="39"/>
      <c r="B48" s="40"/>
      <c r="C48" s="46"/>
      <c r="D48" s="41"/>
      <c r="E48" s="46"/>
      <c r="F48" s="41"/>
      <c r="G48" s="46"/>
      <c r="H48" s="41"/>
      <c r="I48" s="46"/>
      <c r="J48" s="41"/>
      <c r="K48" s="42"/>
      <c r="L48" s="42"/>
      <c r="M48" s="41"/>
      <c r="N48" s="43"/>
    </row>
    <row r="49" spans="1:14" ht="15.6" x14ac:dyDescent="0.3">
      <c r="B49" s="28" t="s">
        <v>16</v>
      </c>
      <c r="C49" s="46"/>
      <c r="D49" s="41"/>
      <c r="E49" s="46"/>
      <c r="F49" s="41"/>
      <c r="G49" s="46"/>
      <c r="H49" s="41"/>
      <c r="I49" s="46"/>
      <c r="J49" s="41"/>
      <c r="K49" s="42" t="s">
        <v>23</v>
      </c>
      <c r="L49" s="42"/>
      <c r="M49" s="41"/>
      <c r="N49" s="43"/>
    </row>
    <row r="50" spans="1:14" x14ac:dyDescent="0.3">
      <c r="A50" s="27">
        <v>45070</v>
      </c>
      <c r="B50" s="25" t="s">
        <v>14</v>
      </c>
      <c r="C50" s="46"/>
      <c r="D50" s="41"/>
      <c r="E50" s="46"/>
      <c r="F50" s="41"/>
      <c r="G50" s="46"/>
      <c r="H50" s="41"/>
      <c r="I50" s="46"/>
      <c r="J50" s="41"/>
      <c r="K50" s="42"/>
      <c r="L50" s="42"/>
      <c r="M50" s="41"/>
      <c r="N50" s="43"/>
    </row>
    <row r="51" spans="1:14" x14ac:dyDescent="0.3">
      <c r="A51" s="39"/>
      <c r="B51" s="40"/>
      <c r="C51" s="46"/>
      <c r="D51" s="41"/>
      <c r="E51" s="46"/>
      <c r="F51" s="41"/>
      <c r="G51" s="46"/>
      <c r="H51" s="41"/>
      <c r="I51" s="46"/>
      <c r="J51" s="41"/>
      <c r="K51" s="42"/>
      <c r="L51" s="42"/>
      <c r="M51" s="41"/>
      <c r="N51" s="43"/>
    </row>
    <row r="52" spans="1:14" ht="15" thickBot="1" x14ac:dyDescent="0.35">
      <c r="A52" s="2" t="s">
        <v>19</v>
      </c>
      <c r="B52" s="19" t="s">
        <v>20</v>
      </c>
      <c r="C52" s="45" t="s">
        <v>0</v>
      </c>
      <c r="D52" s="45" t="s">
        <v>3</v>
      </c>
      <c r="E52" s="45" t="s">
        <v>4</v>
      </c>
      <c r="F52" s="45" t="s">
        <v>3</v>
      </c>
      <c r="G52" s="45" t="s">
        <v>5</v>
      </c>
      <c r="H52" s="45" t="s">
        <v>3</v>
      </c>
      <c r="I52" s="45" t="s">
        <v>1</v>
      </c>
      <c r="J52" s="45" t="s">
        <v>3</v>
      </c>
      <c r="K52" s="11" t="s">
        <v>15</v>
      </c>
      <c r="L52" s="15" t="s">
        <v>3</v>
      </c>
      <c r="M52" s="15" t="s">
        <v>3</v>
      </c>
    </row>
    <row r="53" spans="1:14" ht="15.6" thickTop="1" thickBot="1" x14ac:dyDescent="0.35">
      <c r="A53" s="4" t="str">
        <f>'[1]Dat-Bl'!L40</f>
        <v>Gruber Maximilian</v>
      </c>
      <c r="B53" s="20" t="str">
        <f>'[1]Dat-Bl'!N40</f>
        <v>PG St. Ursula</v>
      </c>
      <c r="C53" s="34">
        <v>9.16</v>
      </c>
      <c r="D53" s="35">
        <f t="shared" ref="D53:D58" si="35">IF(C53=0,0,INT(17.686955*EXP(2.1*LN((1397-C53*100)/100))))</f>
        <v>478</v>
      </c>
      <c r="E53" s="34">
        <v>36.5</v>
      </c>
      <c r="F53" s="35">
        <f t="shared" ref="F53:F58" si="36">IF(E53=0,0,INT(18*EXP(0.9*LN((E53*100-800)/100))))</f>
        <v>366</v>
      </c>
      <c r="G53" s="34"/>
      <c r="H53" s="35">
        <f t="shared" ref="H53:H58" si="37">IF(G53=0,0,INT(82.491673*EXP(0.9*LN((G53*100-178)/100))))</f>
        <v>0</v>
      </c>
      <c r="I53" s="34">
        <v>3.94</v>
      </c>
      <c r="J53" s="35">
        <f t="shared" ref="J53:J58" si="38">IF(I53=0,0,INT(180.85908*EXP(1*LN((I53*100-190)/100))))</f>
        <v>368</v>
      </c>
      <c r="K53" s="36">
        <v>55.9</v>
      </c>
      <c r="L53" s="35">
        <f>IF(K53=0,0,INT(0.355982*EXP(2.1*LN((8600-K53*100)/100))))</f>
        <v>453</v>
      </c>
      <c r="M53" s="35">
        <f t="shared" ref="M53:M58" si="39">SUM(D53,F53,H53,J53)</f>
        <v>1212</v>
      </c>
      <c r="N53" s="9"/>
    </row>
    <row r="54" spans="1:14" ht="15" thickTop="1" x14ac:dyDescent="0.3">
      <c r="A54" s="4" t="str">
        <f>'[1]Dat-Bl'!L41</f>
        <v>Berger Alexander</v>
      </c>
      <c r="B54" s="20" t="str">
        <f>B53</f>
        <v>PG St. Ursula</v>
      </c>
      <c r="C54" s="37">
        <v>8.58</v>
      </c>
      <c r="D54" s="35">
        <f t="shared" si="35"/>
        <v>608</v>
      </c>
      <c r="E54" s="37">
        <v>51</v>
      </c>
      <c r="F54" s="35">
        <f t="shared" si="36"/>
        <v>531</v>
      </c>
      <c r="G54" s="37"/>
      <c r="H54" s="35">
        <f t="shared" si="37"/>
        <v>0</v>
      </c>
      <c r="I54" s="37">
        <v>4.5</v>
      </c>
      <c r="J54" s="35">
        <f t="shared" si="38"/>
        <v>470</v>
      </c>
      <c r="K54" s="9"/>
      <c r="L54" s="9"/>
      <c r="M54" s="35">
        <f t="shared" si="39"/>
        <v>1609</v>
      </c>
      <c r="N54" s="9"/>
    </row>
    <row r="55" spans="1:14" x14ac:dyDescent="0.3">
      <c r="A55" s="4" t="str">
        <f>'[1]Dat-Bl'!L42</f>
        <v>Wiesenegger Felix</v>
      </c>
      <c r="B55" s="20" t="str">
        <f t="shared" ref="B55:B58" si="40">B54</f>
        <v>PG St. Ursula</v>
      </c>
      <c r="C55" s="37">
        <v>9.0399999999999991</v>
      </c>
      <c r="D55" s="35">
        <f t="shared" si="35"/>
        <v>504</v>
      </c>
      <c r="E55" s="37">
        <v>36.5</v>
      </c>
      <c r="F55" s="35">
        <f t="shared" si="36"/>
        <v>366</v>
      </c>
      <c r="G55" s="37"/>
      <c r="H55" s="35">
        <f t="shared" si="37"/>
        <v>0</v>
      </c>
      <c r="I55" s="37">
        <v>4.2300000000000004</v>
      </c>
      <c r="J55" s="35">
        <f t="shared" si="38"/>
        <v>421</v>
      </c>
      <c r="K55" s="9"/>
      <c r="L55" s="9"/>
      <c r="M55" s="35">
        <f t="shared" si="39"/>
        <v>1291</v>
      </c>
      <c r="N55" s="9"/>
    </row>
    <row r="56" spans="1:14" x14ac:dyDescent="0.3">
      <c r="A56" s="4" t="str">
        <f>'[1]Dat-Bl'!L43</f>
        <v>Perwein Lukas</v>
      </c>
      <c r="B56" s="20" t="str">
        <f t="shared" si="40"/>
        <v>PG St. Ursula</v>
      </c>
      <c r="C56" s="37">
        <v>9.06</v>
      </c>
      <c r="D56" s="35">
        <f t="shared" si="35"/>
        <v>499</v>
      </c>
      <c r="E56" s="37">
        <v>38.5</v>
      </c>
      <c r="F56" s="35">
        <f t="shared" si="36"/>
        <v>390</v>
      </c>
      <c r="G56" s="37"/>
      <c r="H56" s="35">
        <f t="shared" si="37"/>
        <v>0</v>
      </c>
      <c r="I56" s="37">
        <v>4.71</v>
      </c>
      <c r="J56" s="35">
        <f t="shared" si="38"/>
        <v>508</v>
      </c>
      <c r="K56" s="9"/>
      <c r="L56" s="9"/>
      <c r="M56" s="35">
        <f t="shared" si="39"/>
        <v>1397</v>
      </c>
      <c r="N56" s="9"/>
    </row>
    <row r="57" spans="1:14" ht="15" thickBot="1" x14ac:dyDescent="0.35">
      <c r="A57" s="4" t="str">
        <f>'[1]Dat-Bl'!L44</f>
        <v>Ihrenberger Tobit</v>
      </c>
      <c r="B57" s="20" t="str">
        <f t="shared" si="40"/>
        <v>PG St. Ursula</v>
      </c>
      <c r="C57" s="37">
        <v>9.6999999999999993</v>
      </c>
      <c r="D57" s="35">
        <f t="shared" si="35"/>
        <v>372</v>
      </c>
      <c r="E57" s="37">
        <v>31.5</v>
      </c>
      <c r="F57" s="35">
        <f t="shared" si="36"/>
        <v>308</v>
      </c>
      <c r="G57" s="37"/>
      <c r="H57" s="35">
        <f t="shared" si="37"/>
        <v>0</v>
      </c>
      <c r="I57" s="37">
        <v>4.17</v>
      </c>
      <c r="J57" s="35">
        <f t="shared" si="38"/>
        <v>410</v>
      </c>
      <c r="K57" s="9"/>
      <c r="L57" s="9"/>
      <c r="M57" s="35">
        <f t="shared" si="39"/>
        <v>1090</v>
      </c>
      <c r="N57" s="13" t="s">
        <v>2</v>
      </c>
    </row>
    <row r="58" spans="1:14" ht="15" thickBot="1" x14ac:dyDescent="0.35">
      <c r="A58" s="4" t="str">
        <f>'[1]Dat-Bl'!L45</f>
        <v>Rettenegger Benedikt</v>
      </c>
      <c r="B58" s="20" t="str">
        <f t="shared" si="40"/>
        <v>PG St. Ursula</v>
      </c>
      <c r="C58" s="37">
        <v>8.75</v>
      </c>
      <c r="D58" s="35">
        <f t="shared" si="35"/>
        <v>568</v>
      </c>
      <c r="E58" s="37">
        <v>44.5</v>
      </c>
      <c r="F58" s="35">
        <f t="shared" si="36"/>
        <v>458</v>
      </c>
      <c r="G58" s="37"/>
      <c r="H58" s="35">
        <f t="shared" si="37"/>
        <v>0</v>
      </c>
      <c r="I58" s="37">
        <v>4.6900000000000004</v>
      </c>
      <c r="J58" s="35">
        <f t="shared" si="38"/>
        <v>504</v>
      </c>
      <c r="K58" s="9"/>
      <c r="L58" s="9"/>
      <c r="M58" s="35">
        <f t="shared" si="39"/>
        <v>1530</v>
      </c>
      <c r="N58" s="38">
        <f>SUM(M53:M58)-MIN(M53:M58)+L53</f>
        <v>7492</v>
      </c>
    </row>
    <row r="59" spans="1:14" ht="15" thickBot="1" x14ac:dyDescent="0.35">
      <c r="A59" s="2" t="s">
        <v>19</v>
      </c>
      <c r="B59" s="19" t="s">
        <v>21</v>
      </c>
      <c r="C59" s="15" t="s">
        <v>0</v>
      </c>
      <c r="D59" s="15" t="s">
        <v>3</v>
      </c>
      <c r="E59" s="15" t="s">
        <v>4</v>
      </c>
      <c r="F59" s="15" t="s">
        <v>3</v>
      </c>
      <c r="G59" s="15" t="s">
        <v>5</v>
      </c>
      <c r="H59" s="15" t="s">
        <v>3</v>
      </c>
      <c r="I59" s="15" t="s">
        <v>1</v>
      </c>
      <c r="J59" s="15" t="s">
        <v>3</v>
      </c>
      <c r="K59" s="11" t="s">
        <v>15</v>
      </c>
      <c r="L59" s="15" t="s">
        <v>3</v>
      </c>
      <c r="M59" s="15" t="s">
        <v>3</v>
      </c>
    </row>
    <row r="60" spans="1:14" ht="15.6" thickTop="1" thickBot="1" x14ac:dyDescent="0.35">
      <c r="A60" s="4" t="str">
        <f>'[1]Dat-Bl'!L28</f>
        <v>Markus Mödlhammer</v>
      </c>
      <c r="B60" s="20" t="str">
        <f>'[1]Dat-Bl'!N28</f>
        <v>SMS Seekirchen</v>
      </c>
      <c r="C60" s="34">
        <v>8.4499999999999993</v>
      </c>
      <c r="D60" s="35">
        <f t="shared" ref="D60:D65" si="41">IF(C60=0,0,INT(17.686955*EXP(2.1*LN((1397-C60*100)/100))))</f>
        <v>639</v>
      </c>
      <c r="E60" s="34"/>
      <c r="F60" s="35">
        <f t="shared" ref="F60:F65" si="42">IF(E60=0,0,INT(18*EXP(0.9*LN((E60*100-800)/100))))</f>
        <v>0</v>
      </c>
      <c r="G60" s="34">
        <v>10.88</v>
      </c>
      <c r="H60" s="35">
        <f t="shared" ref="H60:H65" si="43">IF(G60=0,0,INT(82.491673*EXP(0.9*LN((G60*100-178)/100))))</f>
        <v>601</v>
      </c>
      <c r="I60" s="34">
        <v>4.88</v>
      </c>
      <c r="J60" s="35">
        <f t="shared" ref="J60:J65" si="44">IF(I60=0,0,INT(180.85908*EXP(1*LN((I60*100-190)/100))))</f>
        <v>538</v>
      </c>
      <c r="K60" s="36">
        <v>56.84</v>
      </c>
      <c r="L60" s="35">
        <f>IF(K60=0,0,INT(0.355982*EXP(2.1*LN((8600-K60*100)/100))))</f>
        <v>424</v>
      </c>
      <c r="M60" s="35">
        <f t="shared" ref="M60:M65" si="45">SUM(D60,F60,H60,J60)</f>
        <v>1778</v>
      </c>
      <c r="N60" s="9"/>
    </row>
    <row r="61" spans="1:14" ht="15" thickTop="1" x14ac:dyDescent="0.3">
      <c r="A61" s="4" t="str">
        <f>'[1]Dat-Bl'!L29</f>
        <v>Alexander Nußdorfer</v>
      </c>
      <c r="B61" s="20" t="str">
        <f>B60</f>
        <v>SMS Seekirchen</v>
      </c>
      <c r="C61" s="37">
        <v>8.7100000000000009</v>
      </c>
      <c r="D61" s="35">
        <f t="shared" si="41"/>
        <v>577</v>
      </c>
      <c r="E61" s="37">
        <v>44.5</v>
      </c>
      <c r="F61" s="35">
        <f t="shared" si="42"/>
        <v>458</v>
      </c>
      <c r="G61" s="37"/>
      <c r="H61" s="35">
        <f t="shared" si="43"/>
        <v>0</v>
      </c>
      <c r="I61" s="37">
        <v>4.6900000000000004</v>
      </c>
      <c r="J61" s="35">
        <f t="shared" si="44"/>
        <v>504</v>
      </c>
      <c r="K61" s="9"/>
      <c r="L61" s="9"/>
      <c r="M61" s="35">
        <f t="shared" si="45"/>
        <v>1539</v>
      </c>
      <c r="N61" s="9"/>
    </row>
    <row r="62" spans="1:14" x14ac:dyDescent="0.3">
      <c r="A62" s="4" t="str">
        <f>'[1]Dat-Bl'!L30</f>
        <v>Leon Kriechhammer</v>
      </c>
      <c r="B62" s="20" t="str">
        <f t="shared" ref="B62:B65" si="46">B61</f>
        <v>SMS Seekirchen</v>
      </c>
      <c r="C62" s="37">
        <v>9.41</v>
      </c>
      <c r="D62" s="35">
        <f t="shared" si="41"/>
        <v>428</v>
      </c>
      <c r="E62" s="37">
        <v>34</v>
      </c>
      <c r="F62" s="35">
        <f t="shared" si="42"/>
        <v>337</v>
      </c>
      <c r="G62" s="37"/>
      <c r="H62" s="35">
        <f t="shared" si="43"/>
        <v>0</v>
      </c>
      <c r="I62" s="37">
        <v>3.7</v>
      </c>
      <c r="J62" s="35">
        <f t="shared" si="44"/>
        <v>325</v>
      </c>
      <c r="K62" s="9"/>
      <c r="L62" s="9"/>
      <c r="M62" s="35">
        <f t="shared" si="45"/>
        <v>1090</v>
      </c>
      <c r="N62" s="9"/>
    </row>
    <row r="63" spans="1:14" x14ac:dyDescent="0.3">
      <c r="A63" s="4" t="str">
        <f>'[1]Dat-Bl'!L31</f>
        <v>Tobias Wuppinger</v>
      </c>
      <c r="B63" s="20" t="str">
        <f t="shared" si="46"/>
        <v>SMS Seekirchen</v>
      </c>
      <c r="C63" s="37">
        <v>9.1199999999999992</v>
      </c>
      <c r="D63" s="35">
        <f t="shared" si="41"/>
        <v>487</v>
      </c>
      <c r="E63" s="37">
        <v>30.5</v>
      </c>
      <c r="F63" s="35">
        <f t="shared" si="42"/>
        <v>296</v>
      </c>
      <c r="G63" s="37"/>
      <c r="H63" s="35">
        <f t="shared" si="43"/>
        <v>0</v>
      </c>
      <c r="I63" s="37">
        <v>4.1399999999999997</v>
      </c>
      <c r="J63" s="35">
        <f t="shared" si="44"/>
        <v>405</v>
      </c>
      <c r="K63" s="9"/>
      <c r="L63" s="9"/>
      <c r="M63" s="35">
        <f t="shared" si="45"/>
        <v>1188</v>
      </c>
      <c r="N63" s="9"/>
    </row>
    <row r="64" spans="1:14" ht="15" thickBot="1" x14ac:dyDescent="0.35">
      <c r="A64" s="4" t="str">
        <f>'[1]Dat-Bl'!L32</f>
        <v>Sebastian Schüller</v>
      </c>
      <c r="B64" s="20" t="str">
        <f t="shared" si="46"/>
        <v>SMS Seekirchen</v>
      </c>
      <c r="C64" s="37">
        <v>9.25</v>
      </c>
      <c r="D64" s="35">
        <f t="shared" si="41"/>
        <v>460</v>
      </c>
      <c r="E64" s="37">
        <v>37</v>
      </c>
      <c r="F64" s="35">
        <f t="shared" si="42"/>
        <v>372</v>
      </c>
      <c r="G64" s="37"/>
      <c r="H64" s="35">
        <f t="shared" si="43"/>
        <v>0</v>
      </c>
      <c r="I64" s="37">
        <v>4.1900000000000004</v>
      </c>
      <c r="J64" s="35">
        <f t="shared" si="44"/>
        <v>414</v>
      </c>
      <c r="K64" s="9"/>
      <c r="L64" s="9"/>
      <c r="M64" s="35">
        <f t="shared" si="45"/>
        <v>1246</v>
      </c>
      <c r="N64" s="13" t="s">
        <v>2</v>
      </c>
    </row>
    <row r="65" spans="1:14" ht="15" thickBot="1" x14ac:dyDescent="0.35">
      <c r="A65" s="4" t="str">
        <f>'[1]Dat-Bl'!L33</f>
        <v>David Endfellner</v>
      </c>
      <c r="B65" s="20" t="str">
        <f t="shared" si="46"/>
        <v>SMS Seekirchen</v>
      </c>
      <c r="C65" s="37">
        <v>10.199999999999999</v>
      </c>
      <c r="D65" s="35">
        <f t="shared" si="41"/>
        <v>287</v>
      </c>
      <c r="E65" s="37">
        <v>27.5</v>
      </c>
      <c r="F65" s="35">
        <f t="shared" si="42"/>
        <v>260</v>
      </c>
      <c r="G65" s="37"/>
      <c r="H65" s="35">
        <f t="shared" si="43"/>
        <v>0</v>
      </c>
      <c r="I65" s="37">
        <v>3.43</v>
      </c>
      <c r="J65" s="35">
        <f t="shared" si="44"/>
        <v>276</v>
      </c>
      <c r="K65" s="9"/>
      <c r="L65" s="9"/>
      <c r="M65" s="35">
        <f t="shared" si="45"/>
        <v>823</v>
      </c>
      <c r="N65" s="38">
        <f>SUM(M60:M65)-MIN(M60:M65)+L60</f>
        <v>7265</v>
      </c>
    </row>
  </sheetData>
  <conditionalFormatting sqref="C19:C24 E19:E24 G19:G24 I19:I24 K19 K5 I5:I10 G5:G10 E5:E10 C5:C10 C12:C17 E12:E17 G12:G17 I12:I17 K12 K40 I40:I51 G40:G51 E40:E51 C40:C51 C60:C65 E60:E65 G60:G65 I60:I65 K60 K26 I26:I31 G26:G31 E26:E31 C26:C31 C53:C58 E53:E58 G53:G58 I53:I58 K53 K33 I33:I38 G33:G38 E33:E38 C33:C38">
    <cfRule type="cellIs" dxfId="11" priority="4" operator="greaterThan">
      <formula>100</formula>
    </cfRule>
  </conditionalFormatting>
  <conditionalFormatting sqref="C19:C24 C5:C10 C12:C17 C40:C51 C60:C65 C26:C31 C53:C58 C33:C38">
    <cfRule type="cellIs" dxfId="10" priority="3" operator="greaterThan">
      <formula>15</formula>
    </cfRule>
  </conditionalFormatting>
  <conditionalFormatting sqref="G19:G24 G5:G10 G12:G17 G40:G51 G60:G65 G26:G31 G53:G58 G33:G38">
    <cfRule type="cellIs" dxfId="9" priority="2" operator="greaterThan">
      <formula>20</formula>
    </cfRule>
  </conditionalFormatting>
  <conditionalFormatting sqref="I19:I24 I5:I10 I12:I17 I40:I51 I60:I65 I26:I31 I53:I58 I33:I38">
    <cfRule type="cellIs" dxfId="8" priority="1" operator="greaterThan">
      <formula>15</formula>
    </cfRule>
  </conditionalFormatting>
  <dataValidations count="2">
    <dataValidation type="custom" allowBlank="1" showInputMessage="1" showErrorMessage="1" errorTitle="ACHTUNG!" error="Nur EINE Eingabe Schlagball/Kugel möglich" sqref="G19:G24 G5:G10 G12:G17 G40:G51 G60:G65 G26:G31 G53:G58 G33:G38">
      <formula1>G5&gt;0=E5=""</formula1>
    </dataValidation>
    <dataValidation type="custom" allowBlank="1" showInputMessage="1" showErrorMessage="1" errorTitle="ACHTUNG!" error="Nur EINE Eingabe Schlagball/Kugel möglich" sqref="E19:E24 E5:E10 E12:E17 E40:E51 E60:E65 E26:E31 E53:E58 E33:E38">
      <formula1>E5&gt;0=G5=""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baseColWidth="10" defaultRowHeight="14.4" x14ac:dyDescent="0.3"/>
  <cols>
    <col min="1" max="1" width="18.6640625" customWidth="1"/>
    <col min="2" max="2" width="15.88671875" style="10" customWidth="1"/>
    <col min="3" max="3" width="5.109375" style="10" customWidth="1"/>
    <col min="4" max="4" width="4.44140625" customWidth="1"/>
    <col min="5" max="5" width="6.109375" customWidth="1"/>
    <col min="6" max="6" width="4.6640625" customWidth="1"/>
    <col min="7" max="7" width="4.44140625" customWidth="1"/>
    <col min="8" max="8" width="3.88671875" customWidth="1"/>
    <col min="9" max="9" width="4.44140625" customWidth="1"/>
    <col min="10" max="10" width="4.5546875" customWidth="1"/>
    <col min="11" max="11" width="5.33203125" customWidth="1"/>
    <col min="12" max="12" width="4.6640625" customWidth="1"/>
    <col min="13" max="13" width="5.44140625" customWidth="1"/>
    <col min="14" max="14" width="7.88671875" customWidth="1"/>
  </cols>
  <sheetData>
    <row r="1" spans="1:15" ht="15.6" x14ac:dyDescent="0.3">
      <c r="B1" s="28" t="s">
        <v>16</v>
      </c>
      <c r="C1" s="24"/>
      <c r="D1" s="10"/>
      <c r="E1" s="10"/>
      <c r="F1" s="10"/>
      <c r="G1" s="10"/>
      <c r="H1" s="10"/>
      <c r="I1" s="10"/>
      <c r="K1" s="8"/>
      <c r="L1" s="10"/>
    </row>
    <row r="2" spans="1:15" x14ac:dyDescent="0.3">
      <c r="A2" s="27">
        <v>45070</v>
      </c>
      <c r="B2" s="25" t="s">
        <v>14</v>
      </c>
      <c r="D2" s="10"/>
      <c r="E2" s="10"/>
      <c r="F2" s="10"/>
      <c r="G2" s="10"/>
      <c r="H2" s="10"/>
      <c r="I2" s="10"/>
      <c r="K2" s="8"/>
      <c r="L2" s="10"/>
    </row>
    <row r="3" spans="1:15" x14ac:dyDescent="0.3">
      <c r="A3" s="27"/>
      <c r="B3" s="25"/>
      <c r="D3" s="10"/>
      <c r="E3" s="10"/>
      <c r="F3" s="10"/>
      <c r="G3" s="10"/>
      <c r="H3" s="10"/>
      <c r="I3" s="10"/>
      <c r="K3" s="8"/>
      <c r="L3" s="10"/>
    </row>
    <row r="4" spans="1:15" ht="15" thickBot="1" x14ac:dyDescent="0.35">
      <c r="A4" s="2" t="s">
        <v>17</v>
      </c>
      <c r="B4" s="19" t="s">
        <v>8</v>
      </c>
      <c r="C4" s="15" t="s">
        <v>0</v>
      </c>
      <c r="D4" s="15" t="s">
        <v>3</v>
      </c>
      <c r="E4" s="15" t="s">
        <v>4</v>
      </c>
      <c r="F4" s="15" t="s">
        <v>3</v>
      </c>
      <c r="G4" s="15" t="s">
        <v>5</v>
      </c>
      <c r="H4" s="15" t="s">
        <v>3</v>
      </c>
      <c r="I4" s="15" t="s">
        <v>1</v>
      </c>
      <c r="J4" s="15" t="s">
        <v>3</v>
      </c>
      <c r="K4" s="11" t="s">
        <v>15</v>
      </c>
      <c r="L4" s="15" t="s">
        <v>3</v>
      </c>
      <c r="M4" s="15" t="s">
        <v>3</v>
      </c>
      <c r="N4" s="12"/>
    </row>
    <row r="5" spans="1:15" ht="15.6" thickTop="1" thickBot="1" x14ac:dyDescent="0.35">
      <c r="A5" s="4" t="str">
        <f>'[1]Dat-Bl'!D133</f>
        <v>Freiberger Luisa</v>
      </c>
      <c r="B5" s="20" t="str">
        <f>'[1]Dat-Bl'!F133</f>
        <v>BG-Sport-RG HIB Saalfelden</v>
      </c>
      <c r="C5" s="16">
        <v>9.07</v>
      </c>
      <c r="D5" s="18">
        <f t="shared" ref="D5:D10" si="0">IF(C5=0,0,INT(19.742424*EXP(2.1*LN((1417-C5*100)/100))))</f>
        <v>604</v>
      </c>
      <c r="E5" s="16"/>
      <c r="F5" s="18">
        <f t="shared" ref="F5:F10" si="1">IF(E5=0,0,INT(22*EXP(0.9*LN((E5*100-500)/100))))</f>
        <v>0</v>
      </c>
      <c r="G5" s="16">
        <v>7.48</v>
      </c>
      <c r="H5" s="18">
        <f t="shared" ref="H5:H10" si="2">IF(G5=0,0,INT(83.435373*EXP(0.9*LN((G5*100-130)/100))))</f>
        <v>429</v>
      </c>
      <c r="I5" s="16">
        <v>4.42</v>
      </c>
      <c r="J5" s="18">
        <f t="shared" ref="J5:J10" si="3">IF(I5=0,0,INT(220.628792*EXP(1*LN((I5*100-180)/100))))</f>
        <v>578</v>
      </c>
      <c r="K5" s="23">
        <v>56.24</v>
      </c>
      <c r="L5" s="18">
        <f>IF(K5=0,0,INT(0.405548*EXP(2.1*LN((8720-K5*100)/100))))</f>
        <v>547</v>
      </c>
      <c r="M5" s="18">
        <f t="shared" ref="M5:M10" si="4">SUM(D5,F5,H5,J5)</f>
        <v>1611</v>
      </c>
      <c r="N5" s="9"/>
      <c r="O5" s="10"/>
    </row>
    <row r="6" spans="1:15" ht="15" thickTop="1" x14ac:dyDescent="0.3">
      <c r="A6" s="4" t="str">
        <f>'[1]Dat-Bl'!D134</f>
        <v>Kemetinger Sarah</v>
      </c>
      <c r="B6" s="20" t="str">
        <f>B5</f>
        <v>BG-Sport-RG HIB Saalfelden</v>
      </c>
      <c r="C6" s="17">
        <v>9.32</v>
      </c>
      <c r="D6" s="18">
        <f t="shared" si="0"/>
        <v>543</v>
      </c>
      <c r="E6" s="17"/>
      <c r="F6" s="18">
        <f t="shared" si="1"/>
        <v>0</v>
      </c>
      <c r="G6" s="17">
        <v>7.68</v>
      </c>
      <c r="H6" s="18">
        <f t="shared" si="2"/>
        <v>442</v>
      </c>
      <c r="I6" s="17">
        <v>4.2300000000000004</v>
      </c>
      <c r="J6" s="18">
        <f t="shared" si="3"/>
        <v>536</v>
      </c>
      <c r="K6" s="9"/>
      <c r="L6" s="9"/>
      <c r="M6" s="18">
        <f t="shared" si="4"/>
        <v>1521</v>
      </c>
      <c r="N6" s="9"/>
      <c r="O6" s="10"/>
    </row>
    <row r="7" spans="1:15" x14ac:dyDescent="0.3">
      <c r="A7" s="4" t="str">
        <f>'[1]Dat-Bl'!D135</f>
        <v>Herzog Flora</v>
      </c>
      <c r="B7" s="20" t="str">
        <f>B6</f>
        <v>BG-Sport-RG HIB Saalfelden</v>
      </c>
      <c r="C7" s="17">
        <v>9.25</v>
      </c>
      <c r="D7" s="18">
        <f t="shared" si="0"/>
        <v>560</v>
      </c>
      <c r="E7" s="17"/>
      <c r="F7" s="18">
        <f t="shared" si="1"/>
        <v>0</v>
      </c>
      <c r="G7" s="17">
        <v>7.5</v>
      </c>
      <c r="H7" s="18">
        <f t="shared" si="2"/>
        <v>431</v>
      </c>
      <c r="I7" s="17">
        <v>4.45</v>
      </c>
      <c r="J7" s="18">
        <f t="shared" si="3"/>
        <v>584</v>
      </c>
      <c r="K7" s="9"/>
      <c r="L7" s="9"/>
      <c r="M7" s="18">
        <f t="shared" si="4"/>
        <v>1575</v>
      </c>
      <c r="N7" s="9"/>
      <c r="O7" s="10"/>
    </row>
    <row r="8" spans="1:15" x14ac:dyDescent="0.3">
      <c r="A8" s="4" t="str">
        <f>'[1]Dat-Bl'!D136</f>
        <v>Prokesch Helene</v>
      </c>
      <c r="B8" s="20" t="str">
        <f>B7</f>
        <v>BG-Sport-RG HIB Saalfelden</v>
      </c>
      <c r="C8" s="17">
        <v>8.98</v>
      </c>
      <c r="D8" s="18">
        <f t="shared" si="0"/>
        <v>626</v>
      </c>
      <c r="E8" s="17">
        <v>55</v>
      </c>
      <c r="F8" s="18">
        <f t="shared" si="1"/>
        <v>743</v>
      </c>
      <c r="G8" s="17"/>
      <c r="H8" s="18">
        <f t="shared" si="2"/>
        <v>0</v>
      </c>
      <c r="I8" s="17">
        <v>4.67</v>
      </c>
      <c r="J8" s="18">
        <f t="shared" si="3"/>
        <v>633</v>
      </c>
      <c r="K8" s="9"/>
      <c r="L8" s="9"/>
      <c r="M8" s="18">
        <f t="shared" si="4"/>
        <v>2002</v>
      </c>
      <c r="N8" s="9"/>
      <c r="O8" s="10"/>
    </row>
    <row r="9" spans="1:15" ht="15" thickBot="1" x14ac:dyDescent="0.35">
      <c r="A9" s="4" t="str">
        <f>'[1]Dat-Bl'!D137</f>
        <v>Feldner Sarah</v>
      </c>
      <c r="B9" s="20" t="str">
        <f>B8</f>
        <v>BG-Sport-RG HIB Saalfelden</v>
      </c>
      <c r="C9" s="17">
        <v>8.5500000000000007</v>
      </c>
      <c r="D9" s="18">
        <f t="shared" si="0"/>
        <v>741</v>
      </c>
      <c r="E9" s="17"/>
      <c r="F9" s="18">
        <f t="shared" si="1"/>
        <v>0</v>
      </c>
      <c r="G9" s="17">
        <v>8.19</v>
      </c>
      <c r="H9" s="18">
        <f t="shared" si="2"/>
        <v>473</v>
      </c>
      <c r="I9" s="17">
        <v>4.8499999999999996</v>
      </c>
      <c r="J9" s="18">
        <f t="shared" si="3"/>
        <v>672</v>
      </c>
      <c r="K9" s="9"/>
      <c r="L9" s="9"/>
      <c r="M9" s="18">
        <f t="shared" si="4"/>
        <v>1886</v>
      </c>
      <c r="N9" s="13" t="s">
        <v>2</v>
      </c>
      <c r="O9" s="10"/>
    </row>
    <row r="10" spans="1:15" ht="15" thickBot="1" x14ac:dyDescent="0.35">
      <c r="A10" s="4" t="str">
        <f>'[1]Dat-Bl'!D138</f>
        <v>Huber Melanie</v>
      </c>
      <c r="B10" s="20" t="str">
        <f>B9</f>
        <v>BG-Sport-RG HIB Saalfelden</v>
      </c>
      <c r="C10" s="17">
        <v>9.14</v>
      </c>
      <c r="D10" s="18">
        <f t="shared" si="0"/>
        <v>587</v>
      </c>
      <c r="E10" s="17">
        <v>31.5</v>
      </c>
      <c r="F10" s="18">
        <f t="shared" si="1"/>
        <v>420</v>
      </c>
      <c r="G10" s="17"/>
      <c r="H10" s="18">
        <f t="shared" si="2"/>
        <v>0</v>
      </c>
      <c r="I10" s="17">
        <v>4.47</v>
      </c>
      <c r="J10" s="18">
        <f t="shared" si="3"/>
        <v>589</v>
      </c>
      <c r="K10" s="9"/>
      <c r="L10" s="9"/>
      <c r="M10" s="18">
        <f t="shared" si="4"/>
        <v>1596</v>
      </c>
      <c r="N10" s="14">
        <f>SUM(M5:M10)-MIN(M5:M10)+L5</f>
        <v>9217</v>
      </c>
      <c r="O10" s="10"/>
    </row>
    <row r="11" spans="1:15" ht="15" thickBot="1" x14ac:dyDescent="0.35">
      <c r="A11" s="2" t="s">
        <v>17</v>
      </c>
      <c r="B11" s="19" t="s">
        <v>9</v>
      </c>
      <c r="C11" s="15" t="s">
        <v>0</v>
      </c>
      <c r="D11" s="15" t="s">
        <v>3</v>
      </c>
      <c r="E11" s="15" t="s">
        <v>4</v>
      </c>
      <c r="F11" s="15" t="s">
        <v>3</v>
      </c>
      <c r="G11" s="15" t="s">
        <v>5</v>
      </c>
      <c r="H11" s="15" t="s">
        <v>3</v>
      </c>
      <c r="I11" s="15" t="s">
        <v>1</v>
      </c>
      <c r="J11" s="15" t="s">
        <v>3</v>
      </c>
      <c r="K11" s="11" t="s">
        <v>15</v>
      </c>
      <c r="L11" s="15" t="s">
        <v>3</v>
      </c>
      <c r="M11" s="15" t="s">
        <v>3</v>
      </c>
      <c r="N11" s="12"/>
      <c r="O11" s="10"/>
    </row>
    <row r="12" spans="1:15" ht="15.6" thickTop="1" thickBot="1" x14ac:dyDescent="0.35">
      <c r="A12" s="4" t="str">
        <f>'[1]Dat-Bl'!D157</f>
        <v>Mösl Lea</v>
      </c>
      <c r="B12" s="20" t="str">
        <f>'[1]Dat-Bl'!F157</f>
        <v>SMS Oberndorf</v>
      </c>
      <c r="C12" s="16">
        <v>8.93</v>
      </c>
      <c r="D12" s="18">
        <f t="shared" ref="D12:D17" si="5">IF(C12=0,0,INT(19.742424*EXP(2.1*LN((1417-C12*100)/100))))</f>
        <v>639</v>
      </c>
      <c r="E12" s="16"/>
      <c r="F12" s="18">
        <f t="shared" ref="F12:F17" si="6">IF(E12=0,0,INT(22*EXP(0.9*LN((E12*100-500)/100))))</f>
        <v>0</v>
      </c>
      <c r="G12" s="16">
        <v>7.59</v>
      </c>
      <c r="H12" s="18">
        <f t="shared" ref="H12:H17" si="7">IF(G12=0,0,INT(83.435373*EXP(0.9*LN((G12*100-130)/100))))</f>
        <v>436</v>
      </c>
      <c r="I12" s="16">
        <v>4.72</v>
      </c>
      <c r="J12" s="18">
        <f t="shared" ref="J12:J17" si="8">IF(I12=0,0,INT(220.628792*EXP(1*LN((I12*100-180)/100))))</f>
        <v>644</v>
      </c>
      <c r="K12" s="23">
        <v>55.51</v>
      </c>
      <c r="L12" s="18">
        <f>IF(K12=0,0,INT(0.405548*EXP(2.1*LN((8720-K12*100)/100))))</f>
        <v>575</v>
      </c>
      <c r="M12" s="18">
        <f t="shared" ref="M12:M17" si="9">SUM(D12,F12,H12,J12)</f>
        <v>1719</v>
      </c>
      <c r="N12" s="9"/>
      <c r="O12" s="10"/>
    </row>
    <row r="13" spans="1:15" ht="15" thickTop="1" x14ac:dyDescent="0.3">
      <c r="A13" s="4" t="str">
        <f>'[1]Dat-Bl'!D158</f>
        <v>Mühlbacher Sonja</v>
      </c>
      <c r="B13" s="20" t="str">
        <f>B12</f>
        <v>SMS Oberndorf</v>
      </c>
      <c r="C13" s="17">
        <v>9.24</v>
      </c>
      <c r="D13" s="18">
        <f t="shared" si="5"/>
        <v>562</v>
      </c>
      <c r="E13" s="17">
        <v>30</v>
      </c>
      <c r="F13" s="18">
        <f t="shared" si="6"/>
        <v>398</v>
      </c>
      <c r="G13" s="17"/>
      <c r="H13" s="18">
        <f t="shared" si="7"/>
        <v>0</v>
      </c>
      <c r="I13" s="17">
        <v>4.5599999999999996</v>
      </c>
      <c r="J13" s="18">
        <f t="shared" si="8"/>
        <v>608</v>
      </c>
      <c r="K13" s="9"/>
      <c r="L13" s="9"/>
      <c r="M13" s="18">
        <f t="shared" si="9"/>
        <v>1568</v>
      </c>
      <c r="N13" s="9"/>
      <c r="O13" s="10"/>
    </row>
    <row r="14" spans="1:15" x14ac:dyDescent="0.3">
      <c r="A14" s="4" t="str">
        <f>'[1]Dat-Bl'!D159</f>
        <v>Reichl Carina</v>
      </c>
      <c r="B14" s="20" t="str">
        <f t="shared" ref="B14:B17" si="10">B13</f>
        <v>SMS Oberndorf</v>
      </c>
      <c r="C14" s="17">
        <v>9.2100000000000009</v>
      </c>
      <c r="D14" s="18">
        <f t="shared" si="5"/>
        <v>570</v>
      </c>
      <c r="E14" s="17">
        <v>31</v>
      </c>
      <c r="F14" s="18">
        <f t="shared" si="6"/>
        <v>412</v>
      </c>
      <c r="G14" s="17"/>
      <c r="H14" s="18">
        <f t="shared" si="7"/>
        <v>0</v>
      </c>
      <c r="I14" s="17">
        <v>4.24</v>
      </c>
      <c r="J14" s="18">
        <f t="shared" si="8"/>
        <v>538</v>
      </c>
      <c r="K14" s="9"/>
      <c r="L14" s="9"/>
      <c r="M14" s="18">
        <f t="shared" si="9"/>
        <v>1520</v>
      </c>
      <c r="N14" s="9"/>
      <c r="O14" s="10"/>
    </row>
    <row r="15" spans="1:15" x14ac:dyDescent="0.3">
      <c r="A15" s="4" t="str">
        <f>'[1]Dat-Bl'!D160</f>
        <v>Huber Annika</v>
      </c>
      <c r="B15" s="20" t="str">
        <f t="shared" si="10"/>
        <v>SMS Oberndorf</v>
      </c>
      <c r="C15" s="17">
        <v>8.52</v>
      </c>
      <c r="D15" s="18">
        <f t="shared" si="5"/>
        <v>749</v>
      </c>
      <c r="E15" s="17"/>
      <c r="F15" s="18">
        <f t="shared" si="6"/>
        <v>0</v>
      </c>
      <c r="G15" s="17">
        <v>9.3000000000000007</v>
      </c>
      <c r="H15" s="18">
        <f t="shared" si="7"/>
        <v>542</v>
      </c>
      <c r="I15" s="17">
        <v>4.82</v>
      </c>
      <c r="J15" s="18">
        <f t="shared" si="8"/>
        <v>666</v>
      </c>
      <c r="K15" s="9"/>
      <c r="L15" s="9"/>
      <c r="M15" s="18">
        <f t="shared" si="9"/>
        <v>1957</v>
      </c>
      <c r="N15" s="9"/>
      <c r="O15" s="10"/>
    </row>
    <row r="16" spans="1:15" ht="15" thickBot="1" x14ac:dyDescent="0.35">
      <c r="A16" s="4" t="str">
        <f>'[1]Dat-Bl'!D161</f>
        <v>Langegger Lisa</v>
      </c>
      <c r="B16" s="20" t="str">
        <f t="shared" si="10"/>
        <v>SMS Oberndorf</v>
      </c>
      <c r="C16" s="17">
        <v>8.77</v>
      </c>
      <c r="D16" s="18">
        <f t="shared" si="5"/>
        <v>681</v>
      </c>
      <c r="E16" s="17">
        <v>29.5</v>
      </c>
      <c r="F16" s="18">
        <f t="shared" si="6"/>
        <v>391</v>
      </c>
      <c r="G16" s="17"/>
      <c r="H16" s="18">
        <f t="shared" si="7"/>
        <v>0</v>
      </c>
      <c r="I16" s="17">
        <v>4.38</v>
      </c>
      <c r="J16" s="18">
        <f t="shared" si="8"/>
        <v>569</v>
      </c>
      <c r="K16" s="9"/>
      <c r="L16" s="9"/>
      <c r="M16" s="18">
        <f t="shared" si="9"/>
        <v>1641</v>
      </c>
      <c r="N16" s="13" t="s">
        <v>2</v>
      </c>
      <c r="O16" s="10"/>
    </row>
    <row r="17" spans="1:15" ht="15" thickBot="1" x14ac:dyDescent="0.35">
      <c r="A17" s="4" t="str">
        <f>'[1]Dat-Bl'!D162</f>
        <v>Sausenk Sophie</v>
      </c>
      <c r="B17" s="20" t="str">
        <f t="shared" si="10"/>
        <v>SMS Oberndorf</v>
      </c>
      <c r="C17" s="17">
        <v>9.2799999999999994</v>
      </c>
      <c r="D17" s="18">
        <f t="shared" si="5"/>
        <v>553</v>
      </c>
      <c r="E17" s="17"/>
      <c r="F17" s="18">
        <f t="shared" si="6"/>
        <v>0</v>
      </c>
      <c r="G17" s="17">
        <v>7.83</v>
      </c>
      <c r="H17" s="18">
        <f t="shared" si="7"/>
        <v>451</v>
      </c>
      <c r="I17" s="17">
        <v>4.4800000000000004</v>
      </c>
      <c r="J17" s="18">
        <f t="shared" si="8"/>
        <v>591</v>
      </c>
      <c r="K17" s="9"/>
      <c r="L17" s="9"/>
      <c r="M17" s="18">
        <f t="shared" si="9"/>
        <v>1595</v>
      </c>
      <c r="N17" s="14">
        <f>SUM(M12:M17)-MIN(M12:M17)+L12</f>
        <v>9055</v>
      </c>
      <c r="O17" s="10"/>
    </row>
    <row r="18" spans="1:15" ht="15" thickBot="1" x14ac:dyDescent="0.35">
      <c r="A18" s="2" t="s">
        <v>17</v>
      </c>
      <c r="B18" s="19" t="s">
        <v>10</v>
      </c>
      <c r="C18" s="15" t="s">
        <v>0</v>
      </c>
      <c r="D18" s="15" t="s">
        <v>3</v>
      </c>
      <c r="E18" s="15" t="s">
        <v>4</v>
      </c>
      <c r="F18" s="15" t="s">
        <v>3</v>
      </c>
      <c r="G18" s="15" t="s">
        <v>5</v>
      </c>
      <c r="H18" s="15" t="s">
        <v>3</v>
      </c>
      <c r="I18" s="15" t="s">
        <v>1</v>
      </c>
      <c r="J18" s="15" t="s">
        <v>3</v>
      </c>
      <c r="K18" s="11" t="s">
        <v>15</v>
      </c>
      <c r="L18" s="15" t="s">
        <v>3</v>
      </c>
      <c r="M18" s="15" t="s">
        <v>3</v>
      </c>
      <c r="N18" s="12"/>
      <c r="O18" s="10"/>
    </row>
    <row r="19" spans="1:15" ht="15.6" thickTop="1" thickBot="1" x14ac:dyDescent="0.35">
      <c r="A19" s="4" t="str">
        <f>'[1]Dat-Bl'!D151</f>
        <v>Madalena Kobler</v>
      </c>
      <c r="B19" s="20" t="str">
        <f>'[1]Dat-Bl'!F151</f>
        <v>SMS Seekirchen</v>
      </c>
      <c r="C19" s="16">
        <v>9.08</v>
      </c>
      <c r="D19" s="18">
        <f t="shared" ref="D19:D24" si="11">IF(C19=0,0,INT(19.742424*EXP(2.1*LN((1417-C19*100)/100))))</f>
        <v>601</v>
      </c>
      <c r="E19" s="16"/>
      <c r="F19" s="18">
        <f t="shared" ref="F19:F24" si="12">IF(E19=0,0,INT(22*EXP(0.9*LN((E19*100-500)/100))))</f>
        <v>0</v>
      </c>
      <c r="G19" s="16">
        <v>6.71</v>
      </c>
      <c r="H19" s="18">
        <f t="shared" ref="H19:H24" si="13">IF(G19=0,0,INT(83.435373*EXP(0.9*LN((G19*100-130)/100))))</f>
        <v>381</v>
      </c>
      <c r="I19" s="16">
        <v>4.3</v>
      </c>
      <c r="J19" s="18">
        <f t="shared" ref="J19:J24" si="14">IF(I19=0,0,INT(220.628792*EXP(1*LN((I19*100-180)/100))))</f>
        <v>551</v>
      </c>
      <c r="K19" s="23">
        <v>58.46</v>
      </c>
      <c r="L19" s="18">
        <f>IF(K19=0,0,INT(0.405548*EXP(2.1*LN((8720-K19*100)/100))))</f>
        <v>468</v>
      </c>
      <c r="M19" s="18">
        <f t="shared" ref="M19:M24" si="15">SUM(D19,F19,H19,J19)</f>
        <v>1533</v>
      </c>
      <c r="N19" s="9"/>
      <c r="O19" s="10"/>
    </row>
    <row r="20" spans="1:15" ht="15" thickTop="1" x14ac:dyDescent="0.3">
      <c r="A20" s="4" t="str">
        <f>'[1]Dat-Bl'!D152</f>
        <v>Ottinger Katharina</v>
      </c>
      <c r="B20" s="20" t="str">
        <f>B19</f>
        <v>SMS Seekirchen</v>
      </c>
      <c r="C20" s="17">
        <v>9.68</v>
      </c>
      <c r="D20" s="18">
        <f t="shared" si="11"/>
        <v>462</v>
      </c>
      <c r="E20" s="17"/>
      <c r="F20" s="18">
        <f t="shared" si="12"/>
        <v>0</v>
      </c>
      <c r="G20" s="17">
        <v>7.08</v>
      </c>
      <c r="H20" s="18">
        <f t="shared" si="13"/>
        <v>404</v>
      </c>
      <c r="I20" s="17">
        <v>4.46</v>
      </c>
      <c r="J20" s="18">
        <f t="shared" si="14"/>
        <v>586</v>
      </c>
      <c r="K20" s="9"/>
      <c r="L20" s="9"/>
      <c r="M20" s="18">
        <f t="shared" si="15"/>
        <v>1452</v>
      </c>
      <c r="N20" s="9"/>
      <c r="O20" s="10"/>
    </row>
    <row r="21" spans="1:15" x14ac:dyDescent="0.3">
      <c r="A21" s="4" t="str">
        <f>'[1]Dat-Bl'!D153</f>
        <v>Annabella Bosin</v>
      </c>
      <c r="B21" s="20" t="str">
        <f t="shared" ref="B21:B24" si="16">B20</f>
        <v>SMS Seekirchen</v>
      </c>
      <c r="C21" s="17">
        <v>9.36</v>
      </c>
      <c r="D21" s="18">
        <f t="shared" si="11"/>
        <v>534</v>
      </c>
      <c r="E21" s="17"/>
      <c r="F21" s="18">
        <f t="shared" si="12"/>
        <v>0</v>
      </c>
      <c r="G21" s="17">
        <v>7.44</v>
      </c>
      <c r="H21" s="18">
        <f t="shared" si="13"/>
        <v>427</v>
      </c>
      <c r="I21" s="17">
        <v>4.5199999999999996</v>
      </c>
      <c r="J21" s="18">
        <f t="shared" si="14"/>
        <v>600</v>
      </c>
      <c r="K21" s="9"/>
      <c r="L21" s="9"/>
      <c r="M21" s="18">
        <f t="shared" si="15"/>
        <v>1561</v>
      </c>
      <c r="N21" s="9"/>
      <c r="O21" s="10"/>
    </row>
    <row r="22" spans="1:15" x14ac:dyDescent="0.3">
      <c r="A22" s="4" t="str">
        <f>'[1]Dat-Bl'!D154</f>
        <v>Winkler Madeleine</v>
      </c>
      <c r="B22" s="20" t="str">
        <f t="shared" si="16"/>
        <v>SMS Seekirchen</v>
      </c>
      <c r="C22" s="17">
        <v>9.4499999999999993</v>
      </c>
      <c r="D22" s="18">
        <f t="shared" si="11"/>
        <v>513</v>
      </c>
      <c r="E22" s="17">
        <v>23.5</v>
      </c>
      <c r="F22" s="18">
        <f t="shared" si="12"/>
        <v>304</v>
      </c>
      <c r="G22" s="17"/>
      <c r="H22" s="18">
        <f t="shared" si="13"/>
        <v>0</v>
      </c>
      <c r="I22" s="17">
        <v>4.18</v>
      </c>
      <c r="J22" s="18">
        <f t="shared" si="14"/>
        <v>525</v>
      </c>
      <c r="K22" s="9"/>
      <c r="L22" s="9"/>
      <c r="M22" s="18">
        <f t="shared" si="15"/>
        <v>1342</v>
      </c>
      <c r="N22" s="9"/>
      <c r="O22" s="10"/>
    </row>
    <row r="23" spans="1:15" ht="15" thickBot="1" x14ac:dyDescent="0.35">
      <c r="A23" s="4" t="str">
        <f>'[1]Dat-Bl'!D155</f>
        <v>Leah Hauser</v>
      </c>
      <c r="B23" s="20" t="str">
        <f t="shared" si="16"/>
        <v>SMS Seekirchen</v>
      </c>
      <c r="C23" s="17">
        <v>9.5399999999999991</v>
      </c>
      <c r="D23" s="18">
        <f t="shared" si="11"/>
        <v>493</v>
      </c>
      <c r="E23" s="17">
        <v>32.5</v>
      </c>
      <c r="F23" s="18">
        <f t="shared" si="12"/>
        <v>434</v>
      </c>
      <c r="G23" s="17"/>
      <c r="H23" s="18">
        <f t="shared" si="13"/>
        <v>0</v>
      </c>
      <c r="I23" s="17">
        <v>4.17</v>
      </c>
      <c r="J23" s="18">
        <f t="shared" si="14"/>
        <v>522</v>
      </c>
      <c r="K23" s="9"/>
      <c r="L23" s="9"/>
      <c r="M23" s="18">
        <f t="shared" si="15"/>
        <v>1449</v>
      </c>
      <c r="N23" s="13" t="s">
        <v>2</v>
      </c>
      <c r="O23" s="10"/>
    </row>
    <row r="24" spans="1:15" ht="15" thickBot="1" x14ac:dyDescent="0.35">
      <c r="A24" s="4" t="str">
        <f>'[1]Dat-Bl'!D156</f>
        <v>Luisa Eibl</v>
      </c>
      <c r="B24" s="20" t="str">
        <f t="shared" si="16"/>
        <v>SMS Seekirchen</v>
      </c>
      <c r="C24" s="17">
        <v>9.41</v>
      </c>
      <c r="D24" s="18">
        <f t="shared" si="11"/>
        <v>522</v>
      </c>
      <c r="E24" s="17"/>
      <c r="F24" s="18">
        <f t="shared" si="12"/>
        <v>0</v>
      </c>
      <c r="G24" s="17">
        <v>7.64</v>
      </c>
      <c r="H24" s="18">
        <f t="shared" si="13"/>
        <v>439</v>
      </c>
      <c r="I24" s="17">
        <v>4.18</v>
      </c>
      <c r="J24" s="18">
        <f t="shared" si="14"/>
        <v>525</v>
      </c>
      <c r="K24" s="9"/>
      <c r="L24" s="9"/>
      <c r="M24" s="18">
        <f t="shared" si="15"/>
        <v>1486</v>
      </c>
      <c r="N24" s="14">
        <f>SUM(M19:M24)-MIN(M19:M24)+L19</f>
        <v>7949</v>
      </c>
      <c r="O24" s="10"/>
    </row>
    <row r="25" spans="1:15" ht="15" thickBot="1" x14ac:dyDescent="0.35">
      <c r="A25" s="2" t="s">
        <v>17</v>
      </c>
      <c r="B25" s="19" t="s">
        <v>11</v>
      </c>
      <c r="C25" s="15" t="s">
        <v>0</v>
      </c>
      <c r="D25" s="15" t="s">
        <v>3</v>
      </c>
      <c r="E25" s="15" t="s">
        <v>4</v>
      </c>
      <c r="F25" s="15" t="s">
        <v>3</v>
      </c>
      <c r="G25" s="15" t="s">
        <v>5</v>
      </c>
      <c r="H25" s="15" t="s">
        <v>3</v>
      </c>
      <c r="I25" s="15" t="s">
        <v>1</v>
      </c>
      <c r="J25" s="15" t="s">
        <v>3</v>
      </c>
      <c r="K25" s="11" t="s">
        <v>15</v>
      </c>
      <c r="L25" s="15" t="s">
        <v>3</v>
      </c>
      <c r="M25" s="15" t="s">
        <v>3</v>
      </c>
      <c r="N25" s="12"/>
      <c r="O25" s="10"/>
    </row>
    <row r="26" spans="1:15" ht="15.6" thickTop="1" thickBot="1" x14ac:dyDescent="0.35">
      <c r="A26" s="4" t="str">
        <f>'[1]Dat-Bl'!D145</f>
        <v>Burku Lena</v>
      </c>
      <c r="B26" s="20" t="str">
        <f>'[1]Dat-Bl'!F145</f>
        <v>SMS Bischofshofen</v>
      </c>
      <c r="C26" s="16">
        <v>9.81</v>
      </c>
      <c r="D26" s="18">
        <f t="shared" ref="D26:D31" si="17">IF(C26=0,0,INT(19.742424*EXP(2.1*LN((1417-C26*100)/100))))</f>
        <v>434</v>
      </c>
      <c r="E26" s="16">
        <v>37</v>
      </c>
      <c r="F26" s="18">
        <f t="shared" ref="F26:F31" si="18">IF(E26=0,0,INT(22*EXP(0.9*LN((E26*100-500)/100))))</f>
        <v>497</v>
      </c>
      <c r="G26" s="16"/>
      <c r="H26" s="18">
        <f t="shared" ref="H26:H31" si="19">IF(G26=0,0,INT(83.435373*EXP(0.9*LN((G26*100-130)/100))))</f>
        <v>0</v>
      </c>
      <c r="I26" s="16">
        <v>3.99</v>
      </c>
      <c r="J26" s="18">
        <f t="shared" ref="J26:J31" si="20">IF(I26=0,0,INT(220.628792*EXP(1*LN((I26*100-180)/100))))</f>
        <v>483</v>
      </c>
      <c r="K26" s="23">
        <v>58.53</v>
      </c>
      <c r="L26" s="18">
        <f>IF(K26=0,0,INT(0.405548*EXP(2.1*LN((8720-K26*100)/100))))</f>
        <v>466</v>
      </c>
      <c r="M26" s="18">
        <f t="shared" ref="M26:M31" si="21">SUM(D26,F26,H26,J26)</f>
        <v>1414</v>
      </c>
      <c r="N26" s="9"/>
      <c r="O26" s="10"/>
    </row>
    <row r="27" spans="1:15" ht="15" thickTop="1" x14ac:dyDescent="0.3">
      <c r="A27" s="4" t="str">
        <f>'[1]Dat-Bl'!D146</f>
        <v>Grünwald Elisa</v>
      </c>
      <c r="B27" s="20" t="str">
        <f>B26</f>
        <v>SMS Bischofshofen</v>
      </c>
      <c r="C27" s="17">
        <v>9.11</v>
      </c>
      <c r="D27" s="18">
        <f t="shared" si="17"/>
        <v>594</v>
      </c>
      <c r="E27" s="17">
        <v>29.5</v>
      </c>
      <c r="F27" s="18">
        <f t="shared" si="18"/>
        <v>391</v>
      </c>
      <c r="G27" s="17"/>
      <c r="H27" s="18">
        <f t="shared" si="19"/>
        <v>0</v>
      </c>
      <c r="I27" s="17">
        <v>4.2699999999999996</v>
      </c>
      <c r="J27" s="18">
        <f t="shared" si="20"/>
        <v>544</v>
      </c>
      <c r="K27" s="9"/>
      <c r="L27" s="9"/>
      <c r="M27" s="18">
        <f t="shared" si="21"/>
        <v>1529</v>
      </c>
      <c r="N27" s="9"/>
      <c r="O27" s="10"/>
    </row>
    <row r="28" spans="1:15" x14ac:dyDescent="0.3">
      <c r="A28" s="4" t="str">
        <f>'[1]Dat-Bl'!D147</f>
        <v>Kickinger Alessia</v>
      </c>
      <c r="B28" s="20" t="str">
        <f t="shared" ref="B28:B31" si="22">B27</f>
        <v>SMS Bischofshofen</v>
      </c>
      <c r="C28" s="17">
        <v>9.3800000000000008</v>
      </c>
      <c r="D28" s="18">
        <f t="shared" si="17"/>
        <v>529</v>
      </c>
      <c r="E28" s="17">
        <v>28.5</v>
      </c>
      <c r="F28" s="18">
        <f t="shared" si="18"/>
        <v>377</v>
      </c>
      <c r="G28" s="17"/>
      <c r="H28" s="18">
        <f t="shared" si="19"/>
        <v>0</v>
      </c>
      <c r="I28" s="17">
        <v>4.45</v>
      </c>
      <c r="J28" s="18">
        <f t="shared" si="20"/>
        <v>584</v>
      </c>
      <c r="K28" s="9"/>
      <c r="L28" s="9"/>
      <c r="M28" s="18">
        <f t="shared" si="21"/>
        <v>1490</v>
      </c>
      <c r="N28" s="9"/>
      <c r="O28" s="10"/>
    </row>
    <row r="29" spans="1:15" x14ac:dyDescent="0.3">
      <c r="A29" s="4" t="str">
        <f>'[1]Dat-Bl'!D148</f>
        <v>Präg Emelie</v>
      </c>
      <c r="B29" s="20" t="str">
        <f t="shared" si="22"/>
        <v>SMS Bischofshofen</v>
      </c>
      <c r="C29" s="17">
        <v>9.2899999999999991</v>
      </c>
      <c r="D29" s="18">
        <f t="shared" si="17"/>
        <v>550</v>
      </c>
      <c r="E29" s="17">
        <v>25.5</v>
      </c>
      <c r="F29" s="18">
        <f t="shared" si="18"/>
        <v>333</v>
      </c>
      <c r="G29" s="17"/>
      <c r="H29" s="18">
        <f t="shared" si="19"/>
        <v>0</v>
      </c>
      <c r="I29" s="17">
        <v>4.38</v>
      </c>
      <c r="J29" s="18">
        <f t="shared" si="20"/>
        <v>569</v>
      </c>
      <c r="K29" s="9"/>
      <c r="L29" s="9"/>
      <c r="M29" s="18">
        <f t="shared" si="21"/>
        <v>1452</v>
      </c>
      <c r="N29" s="9"/>
      <c r="O29" s="10"/>
    </row>
    <row r="30" spans="1:15" ht="15" thickBot="1" x14ac:dyDescent="0.35">
      <c r="A30" s="4" t="str">
        <f>'[1]Dat-Bl'!D149</f>
        <v>Schwaiger Lara</v>
      </c>
      <c r="B30" s="20" t="str">
        <f t="shared" si="22"/>
        <v>SMS Bischofshofen</v>
      </c>
      <c r="C30" s="17">
        <v>8.99</v>
      </c>
      <c r="D30" s="18">
        <f t="shared" si="17"/>
        <v>624</v>
      </c>
      <c r="E30" s="17">
        <v>26.5</v>
      </c>
      <c r="F30" s="18">
        <f t="shared" si="18"/>
        <v>348</v>
      </c>
      <c r="G30" s="17"/>
      <c r="H30" s="18">
        <f t="shared" si="19"/>
        <v>0</v>
      </c>
      <c r="I30" s="17">
        <v>4.49</v>
      </c>
      <c r="J30" s="18">
        <f t="shared" si="20"/>
        <v>593</v>
      </c>
      <c r="K30" s="9"/>
      <c r="L30" s="9"/>
      <c r="M30" s="18">
        <f t="shared" si="21"/>
        <v>1565</v>
      </c>
      <c r="N30" s="13" t="s">
        <v>2</v>
      </c>
      <c r="O30" s="10"/>
    </row>
    <row r="31" spans="1:15" ht="15" thickBot="1" x14ac:dyDescent="0.35">
      <c r="A31" s="4" t="str">
        <f>'[1]Dat-Bl'!D150</f>
        <v>Portenkirchner Magdalena</v>
      </c>
      <c r="B31" s="20" t="str">
        <f t="shared" si="22"/>
        <v>SMS Bischofshofen</v>
      </c>
      <c r="C31" s="17">
        <v>9.52</v>
      </c>
      <c r="D31" s="18">
        <f t="shared" si="17"/>
        <v>497</v>
      </c>
      <c r="E31" s="17">
        <v>23</v>
      </c>
      <c r="F31" s="18">
        <f t="shared" si="18"/>
        <v>296</v>
      </c>
      <c r="G31" s="17"/>
      <c r="H31" s="18">
        <f t="shared" si="19"/>
        <v>0</v>
      </c>
      <c r="I31" s="17">
        <v>4.37</v>
      </c>
      <c r="J31" s="18">
        <f t="shared" si="20"/>
        <v>567</v>
      </c>
      <c r="K31" s="9"/>
      <c r="L31" s="9"/>
      <c r="M31" s="18">
        <f t="shared" si="21"/>
        <v>1360</v>
      </c>
      <c r="N31" s="14">
        <f>SUM(M26:M31)-MIN(M26:M31)+L26</f>
        <v>7916</v>
      </c>
      <c r="O31" s="10"/>
    </row>
    <row r="32" spans="1:15" ht="15" thickBot="1" x14ac:dyDescent="0.35">
      <c r="A32" s="2" t="s">
        <v>17</v>
      </c>
      <c r="B32" s="19" t="s">
        <v>12</v>
      </c>
      <c r="C32" s="15" t="s">
        <v>0</v>
      </c>
      <c r="D32" s="15" t="s">
        <v>3</v>
      </c>
      <c r="E32" s="15" t="s">
        <v>4</v>
      </c>
      <c r="F32" s="15" t="s">
        <v>3</v>
      </c>
      <c r="G32" s="15" t="s">
        <v>5</v>
      </c>
      <c r="H32" s="15" t="s">
        <v>3</v>
      </c>
      <c r="I32" s="15" t="s">
        <v>1</v>
      </c>
      <c r="J32" s="15" t="s">
        <v>3</v>
      </c>
      <c r="K32" s="11" t="s">
        <v>15</v>
      </c>
      <c r="L32" s="15" t="s">
        <v>3</v>
      </c>
      <c r="M32" s="15" t="s">
        <v>3</v>
      </c>
      <c r="N32" s="12"/>
      <c r="O32" s="10"/>
    </row>
    <row r="33" spans="1:15" ht="15.6" thickTop="1" thickBot="1" x14ac:dyDescent="0.35">
      <c r="A33" s="4" t="str">
        <f>'[1]Dat-Bl'!D139</f>
        <v>Eschbacher Leni</v>
      </c>
      <c r="B33" s="20" t="str">
        <f>'[1]Dat-Bl'!F139</f>
        <v>SMS Altenmarkt</v>
      </c>
      <c r="C33" s="16">
        <v>8.9600000000000009</v>
      </c>
      <c r="D33" s="18">
        <f t="shared" ref="D33:D38" si="23">IF(C33=0,0,INT(19.742424*EXP(2.1*LN((1417-C33*100)/100))))</f>
        <v>632</v>
      </c>
      <c r="E33" s="16">
        <v>27.5</v>
      </c>
      <c r="F33" s="18">
        <f t="shared" ref="F33:F38" si="24">IF(E33=0,0,INT(22*EXP(0.9*LN((E33*100-500)/100))))</f>
        <v>362</v>
      </c>
      <c r="G33" s="16"/>
      <c r="H33" s="18">
        <f t="shared" ref="H33:H38" si="25">IF(G33=0,0,INT(83.435373*EXP(0.9*LN((G33*100-130)/100))))</f>
        <v>0</v>
      </c>
      <c r="I33" s="16">
        <v>4.29</v>
      </c>
      <c r="J33" s="18">
        <f t="shared" ref="J33:J38" si="26">IF(I33=0,0,INT(220.628792*EXP(1*LN((I33*100-180)/100))))</f>
        <v>549</v>
      </c>
      <c r="K33" s="23">
        <v>60.05</v>
      </c>
      <c r="L33" s="18">
        <f>IF(K33=0,0,INT(0.405548*EXP(2.1*LN((8720-K33*100)/100))))</f>
        <v>415</v>
      </c>
      <c r="M33" s="18">
        <f t="shared" ref="M33:M38" si="27">SUM(D33,F33,H33,J33)</f>
        <v>1543</v>
      </c>
      <c r="N33" s="9"/>
      <c r="O33" s="10"/>
    </row>
    <row r="34" spans="1:15" ht="15" thickTop="1" x14ac:dyDescent="0.3">
      <c r="A34" s="4" t="str">
        <f>'[1]Dat-Bl'!D140</f>
        <v>Perczel Greta</v>
      </c>
      <c r="B34" s="20" t="str">
        <f>B33</f>
        <v>SMS Altenmarkt</v>
      </c>
      <c r="C34" s="17">
        <v>9.23</v>
      </c>
      <c r="D34" s="18">
        <f t="shared" si="23"/>
        <v>565</v>
      </c>
      <c r="E34" s="17">
        <v>35.5</v>
      </c>
      <c r="F34" s="18">
        <f t="shared" si="24"/>
        <v>476</v>
      </c>
      <c r="G34" s="17"/>
      <c r="H34" s="18">
        <f t="shared" si="25"/>
        <v>0</v>
      </c>
      <c r="I34" s="17">
        <v>4.3</v>
      </c>
      <c r="J34" s="18">
        <f t="shared" si="26"/>
        <v>551</v>
      </c>
      <c r="K34" s="9"/>
      <c r="L34" s="9"/>
      <c r="M34" s="18">
        <f t="shared" si="27"/>
        <v>1592</v>
      </c>
      <c r="N34" s="9"/>
      <c r="O34" s="10"/>
    </row>
    <row r="35" spans="1:15" x14ac:dyDescent="0.3">
      <c r="A35" s="4" t="str">
        <f>'[1]Dat-Bl'!D141</f>
        <v>Grünwald Julia</v>
      </c>
      <c r="B35" s="20" t="str">
        <f t="shared" ref="B35:B38" si="28">B34</f>
        <v>SMS Altenmarkt</v>
      </c>
      <c r="C35" s="17">
        <v>9.89</v>
      </c>
      <c r="D35" s="18">
        <f t="shared" si="23"/>
        <v>418</v>
      </c>
      <c r="E35" s="17">
        <v>42</v>
      </c>
      <c r="F35" s="18">
        <f t="shared" si="24"/>
        <v>567</v>
      </c>
      <c r="G35" s="17"/>
      <c r="H35" s="18">
        <f t="shared" si="25"/>
        <v>0</v>
      </c>
      <c r="I35" s="17">
        <v>4.03</v>
      </c>
      <c r="J35" s="18">
        <f t="shared" si="26"/>
        <v>492</v>
      </c>
      <c r="K35" s="9"/>
      <c r="L35" s="9"/>
      <c r="M35" s="18">
        <f t="shared" si="27"/>
        <v>1477</v>
      </c>
      <c r="N35" s="9"/>
      <c r="O35" s="10"/>
    </row>
    <row r="36" spans="1:15" x14ac:dyDescent="0.3">
      <c r="A36" s="4" t="str">
        <f>'[1]Dat-Bl'!D142</f>
        <v>Rohrmoser Sandra</v>
      </c>
      <c r="B36" s="20" t="str">
        <f t="shared" si="28"/>
        <v>SMS Altenmarkt</v>
      </c>
      <c r="C36" s="17">
        <v>9.2899999999999991</v>
      </c>
      <c r="D36" s="18">
        <f t="shared" si="23"/>
        <v>550</v>
      </c>
      <c r="E36" s="17">
        <v>23</v>
      </c>
      <c r="F36" s="18">
        <f t="shared" si="24"/>
        <v>296</v>
      </c>
      <c r="G36" s="17"/>
      <c r="H36" s="18">
        <f t="shared" si="25"/>
        <v>0</v>
      </c>
      <c r="I36" s="17">
        <v>4.32</v>
      </c>
      <c r="J36" s="18">
        <f t="shared" si="26"/>
        <v>555</v>
      </c>
      <c r="K36" s="9"/>
      <c r="L36" s="9"/>
      <c r="M36" s="18">
        <f t="shared" si="27"/>
        <v>1401</v>
      </c>
      <c r="N36" s="9"/>
      <c r="O36" s="10"/>
    </row>
    <row r="37" spans="1:15" ht="15" thickBot="1" x14ac:dyDescent="0.35">
      <c r="A37" s="4" t="str">
        <f>'[1]Dat-Bl'!D143</f>
        <v>Huber Susanne</v>
      </c>
      <c r="B37" s="20" t="str">
        <f t="shared" si="28"/>
        <v>SMS Altenmarkt</v>
      </c>
      <c r="C37" s="17">
        <v>9.3000000000000007</v>
      </c>
      <c r="D37" s="18">
        <f t="shared" si="23"/>
        <v>548</v>
      </c>
      <c r="E37" s="17">
        <v>23.5</v>
      </c>
      <c r="F37" s="18">
        <f t="shared" si="24"/>
        <v>304</v>
      </c>
      <c r="G37" s="17"/>
      <c r="H37" s="18">
        <f t="shared" si="25"/>
        <v>0</v>
      </c>
      <c r="I37" s="17">
        <v>4.3600000000000003</v>
      </c>
      <c r="J37" s="18">
        <f t="shared" si="26"/>
        <v>564</v>
      </c>
      <c r="K37" s="9"/>
      <c r="L37" s="9"/>
      <c r="M37" s="18">
        <f t="shared" si="27"/>
        <v>1416</v>
      </c>
      <c r="N37" s="13" t="s">
        <v>2</v>
      </c>
      <c r="O37" s="10"/>
    </row>
    <row r="38" spans="1:15" ht="15" thickBot="1" x14ac:dyDescent="0.35">
      <c r="A38" s="4" t="str">
        <f>'[1]Dat-Bl'!D144</f>
        <v>Huber Leonie</v>
      </c>
      <c r="B38" s="20" t="str">
        <f t="shared" si="28"/>
        <v>SMS Altenmarkt</v>
      </c>
      <c r="C38" s="17">
        <v>9.8000000000000007</v>
      </c>
      <c r="D38" s="18">
        <f t="shared" si="23"/>
        <v>436</v>
      </c>
      <c r="E38" s="17">
        <v>25.5</v>
      </c>
      <c r="F38" s="18">
        <f t="shared" si="24"/>
        <v>333</v>
      </c>
      <c r="G38" s="17"/>
      <c r="H38" s="18">
        <f t="shared" si="25"/>
        <v>0</v>
      </c>
      <c r="I38" s="17">
        <v>4.03</v>
      </c>
      <c r="J38" s="18">
        <f t="shared" si="26"/>
        <v>492</v>
      </c>
      <c r="K38" s="9"/>
      <c r="L38" s="9"/>
      <c r="M38" s="18">
        <f t="shared" si="27"/>
        <v>1261</v>
      </c>
      <c r="N38" s="14">
        <f>SUM(M33:M38)-MIN(M33:M38)+L33</f>
        <v>7844</v>
      </c>
      <c r="O38" s="10"/>
    </row>
    <row r="39" spans="1:15" ht="15" thickBot="1" x14ac:dyDescent="0.35">
      <c r="A39" s="2" t="s">
        <v>17</v>
      </c>
      <c r="B39" s="19" t="s">
        <v>13</v>
      </c>
      <c r="C39" s="15" t="s">
        <v>0</v>
      </c>
      <c r="D39" s="15" t="s">
        <v>3</v>
      </c>
      <c r="E39" s="15" t="s">
        <v>4</v>
      </c>
      <c r="F39" s="15" t="s">
        <v>3</v>
      </c>
      <c r="G39" s="15" t="s">
        <v>5</v>
      </c>
      <c r="H39" s="15" t="s">
        <v>3</v>
      </c>
      <c r="I39" s="15" t="s">
        <v>1</v>
      </c>
      <c r="J39" s="15" t="s">
        <v>3</v>
      </c>
      <c r="K39" s="11" t="s">
        <v>15</v>
      </c>
      <c r="L39" s="15" t="s">
        <v>3</v>
      </c>
      <c r="M39" s="15" t="s">
        <v>3</v>
      </c>
      <c r="N39" s="12"/>
      <c r="O39" s="10"/>
    </row>
    <row r="40" spans="1:15" ht="15.6" thickTop="1" thickBot="1" x14ac:dyDescent="0.35">
      <c r="A40" s="4" t="str">
        <f>'[1]Dat-Bl'!D127</f>
        <v>Lukic Sarah</v>
      </c>
      <c r="B40" s="20" t="str">
        <f>'[1]Dat-Bl'!F127</f>
        <v>SMS Kaprun</v>
      </c>
      <c r="C40" s="16">
        <v>9.89</v>
      </c>
      <c r="D40" s="18">
        <f t="shared" ref="D40:D45" si="29">IF(C40=0,0,INT(19.742424*EXP(2.1*LN((1417-C40*100)/100))))</f>
        <v>418</v>
      </c>
      <c r="E40" s="16">
        <v>32.5</v>
      </c>
      <c r="F40" s="18">
        <f t="shared" ref="F40:F45" si="30">IF(E40=0,0,INT(22*EXP(0.9*LN((E40*100-500)/100))))</f>
        <v>434</v>
      </c>
      <c r="G40" s="16"/>
      <c r="H40" s="18">
        <f t="shared" ref="H40:H45" si="31">IF(G40=0,0,INT(83.435373*EXP(0.9*LN((G40*100-130)/100))))</f>
        <v>0</v>
      </c>
      <c r="I40" s="16">
        <v>4.2</v>
      </c>
      <c r="J40" s="18">
        <f t="shared" ref="J40:J45" si="32">IF(I40=0,0,INT(220.628792*EXP(1*LN((I40*100-180)/100))))</f>
        <v>529</v>
      </c>
      <c r="K40" s="23">
        <v>62.25</v>
      </c>
      <c r="L40" s="18">
        <f>IF(K40=0,0,INT(0.405548*EXP(2.1*LN((8720-K40*100)/100))))</f>
        <v>348</v>
      </c>
      <c r="M40" s="18">
        <f t="shared" ref="M40:M45" si="33">SUM(D40,F40,H40,J40)</f>
        <v>1381</v>
      </c>
      <c r="N40" s="9"/>
      <c r="O40" s="10"/>
    </row>
    <row r="41" spans="1:15" ht="15" thickTop="1" x14ac:dyDescent="0.3">
      <c r="A41" s="4" t="str">
        <f>'[1]Dat-Bl'!D128</f>
        <v>Kaltenhauser Janine</v>
      </c>
      <c r="B41" s="20" t="str">
        <f>B40</f>
        <v>SMS Kaprun</v>
      </c>
      <c r="C41" s="17">
        <v>10.050000000000001</v>
      </c>
      <c r="D41" s="18">
        <f t="shared" si="29"/>
        <v>386</v>
      </c>
      <c r="E41" s="17">
        <v>37.5</v>
      </c>
      <c r="F41" s="18">
        <f t="shared" si="30"/>
        <v>504</v>
      </c>
      <c r="G41" s="17"/>
      <c r="H41" s="18">
        <f t="shared" si="31"/>
        <v>0</v>
      </c>
      <c r="I41" s="17">
        <v>4.05</v>
      </c>
      <c r="J41" s="18">
        <f t="shared" si="32"/>
        <v>496</v>
      </c>
      <c r="K41" s="9"/>
      <c r="L41" s="9"/>
      <c r="M41" s="18">
        <f t="shared" si="33"/>
        <v>1386</v>
      </c>
      <c r="N41" s="9"/>
      <c r="O41" s="10"/>
    </row>
    <row r="42" spans="1:15" x14ac:dyDescent="0.3">
      <c r="A42" s="4" t="str">
        <f>'[1]Dat-Bl'!D129</f>
        <v>Karner Lara</v>
      </c>
      <c r="B42" s="20" t="str">
        <f t="shared" ref="B42:B45" si="34">B41</f>
        <v>SMS Kaprun</v>
      </c>
      <c r="C42" s="17">
        <v>9.67</v>
      </c>
      <c r="D42" s="18">
        <f t="shared" si="29"/>
        <v>464</v>
      </c>
      <c r="E42" s="17">
        <v>20</v>
      </c>
      <c r="F42" s="18">
        <f t="shared" si="30"/>
        <v>251</v>
      </c>
      <c r="G42" s="17"/>
      <c r="H42" s="18">
        <f t="shared" si="31"/>
        <v>0</v>
      </c>
      <c r="I42" s="17">
        <v>4.01</v>
      </c>
      <c r="J42" s="18">
        <f t="shared" si="32"/>
        <v>487</v>
      </c>
      <c r="K42" s="9"/>
      <c r="L42" s="9"/>
      <c r="M42" s="18">
        <f t="shared" si="33"/>
        <v>1202</v>
      </c>
      <c r="N42" s="9"/>
      <c r="O42" s="10"/>
    </row>
    <row r="43" spans="1:15" x14ac:dyDescent="0.3">
      <c r="A43" s="4" t="str">
        <f>'[1]Dat-Bl'!D130</f>
        <v>Savchuk Solomiia</v>
      </c>
      <c r="B43" s="20" t="str">
        <f t="shared" si="34"/>
        <v>SMS Kaprun</v>
      </c>
      <c r="C43" s="17">
        <v>9.67</v>
      </c>
      <c r="D43" s="18">
        <f t="shared" si="29"/>
        <v>464</v>
      </c>
      <c r="E43" s="17">
        <v>21</v>
      </c>
      <c r="F43" s="18">
        <f t="shared" si="30"/>
        <v>266</v>
      </c>
      <c r="G43" s="17"/>
      <c r="H43" s="18">
        <f t="shared" si="31"/>
        <v>0</v>
      </c>
      <c r="I43" s="17">
        <v>3.94</v>
      </c>
      <c r="J43" s="18">
        <f t="shared" si="32"/>
        <v>472</v>
      </c>
      <c r="K43" s="9"/>
      <c r="L43" s="9"/>
      <c r="M43" s="18">
        <f t="shared" si="33"/>
        <v>1202</v>
      </c>
      <c r="N43" s="9"/>
      <c r="O43" s="10"/>
    </row>
    <row r="44" spans="1:15" ht="15" thickBot="1" x14ac:dyDescent="0.35">
      <c r="A44" s="4" t="str">
        <f>'[1]Dat-Bl'!D131</f>
        <v>Mayrhofer Magdalena</v>
      </c>
      <c r="B44" s="20" t="str">
        <f t="shared" si="34"/>
        <v>SMS Kaprun</v>
      </c>
      <c r="C44" s="17">
        <v>9.2200000000000006</v>
      </c>
      <c r="D44" s="18">
        <f t="shared" si="29"/>
        <v>567</v>
      </c>
      <c r="E44" s="17">
        <v>31</v>
      </c>
      <c r="F44" s="18">
        <f t="shared" si="30"/>
        <v>412</v>
      </c>
      <c r="G44" s="17"/>
      <c r="H44" s="18">
        <f t="shared" si="31"/>
        <v>0</v>
      </c>
      <c r="I44" s="17">
        <v>4.37</v>
      </c>
      <c r="J44" s="18">
        <f t="shared" si="32"/>
        <v>567</v>
      </c>
      <c r="K44" s="9"/>
      <c r="L44" s="9"/>
      <c r="M44" s="18">
        <f t="shared" si="33"/>
        <v>1546</v>
      </c>
      <c r="N44" s="13" t="s">
        <v>2</v>
      </c>
      <c r="O44" s="10"/>
    </row>
    <row r="45" spans="1:15" ht="15" thickBot="1" x14ac:dyDescent="0.35">
      <c r="A45" s="4" t="str">
        <f>'[1]Dat-Bl'!D132</f>
        <v>Egger Pamela</v>
      </c>
      <c r="B45" s="20" t="str">
        <f t="shared" si="34"/>
        <v>SMS Kaprun</v>
      </c>
      <c r="C45" s="17">
        <v>9.9600000000000009</v>
      </c>
      <c r="D45" s="18">
        <f t="shared" si="29"/>
        <v>404</v>
      </c>
      <c r="E45" s="17">
        <v>23.5</v>
      </c>
      <c r="F45" s="18">
        <f t="shared" si="30"/>
        <v>304</v>
      </c>
      <c r="G45" s="17"/>
      <c r="H45" s="18">
        <f t="shared" si="31"/>
        <v>0</v>
      </c>
      <c r="I45" s="17">
        <v>3.98</v>
      </c>
      <c r="J45" s="18">
        <f t="shared" si="32"/>
        <v>480</v>
      </c>
      <c r="K45" s="9"/>
      <c r="L45" s="9"/>
      <c r="M45" s="18">
        <f t="shared" si="33"/>
        <v>1188</v>
      </c>
      <c r="N45" s="14">
        <f>SUM(M40:M45)-MIN(M40:M45)+L40</f>
        <v>7065</v>
      </c>
    </row>
  </sheetData>
  <conditionalFormatting sqref="I40:I45 I5:I10 I33:I38 I26:I31 I19:I24 I12:I17">
    <cfRule type="cellIs" dxfId="7" priority="1" operator="greaterThan">
      <formula>15</formula>
    </cfRule>
  </conditionalFormatting>
  <conditionalFormatting sqref="C40:C45 E40:E45 G40:G45 I40:I45 K40 K5 I5:I10 G5:G10 E5:E10 C5:C10 C33:C38 E33:E38 G33:G38 I33:I38 K33 K26 I26:I31 G26:G31 E26:E31 C26:C31 C19:C24 E19:E24 G19:G24 I19:I24 K19 K12 I12:I17 G12:G17 E12:E17 C12:C17">
    <cfRule type="cellIs" dxfId="6" priority="4" operator="greaterThan">
      <formula>100</formula>
    </cfRule>
  </conditionalFormatting>
  <conditionalFormatting sqref="C40:C45 C5:C10 C33:C38 C26:C31 C19:C24 C12:C17">
    <cfRule type="cellIs" dxfId="5" priority="3" operator="greaterThan">
      <formula>15</formula>
    </cfRule>
  </conditionalFormatting>
  <conditionalFormatting sqref="G40:G45 G5:G10 G33:G38 G26:G31 G19:G24 G12:G17">
    <cfRule type="cellIs" dxfId="4" priority="2" operator="greaterThan">
      <formula>20</formula>
    </cfRule>
  </conditionalFormatting>
  <dataValidations count="2">
    <dataValidation type="custom" allowBlank="1" showInputMessage="1" showErrorMessage="1" errorTitle="ACHTUNG!" error="Nur EINE Eingabe Schlagball/Kugel möglich" sqref="E40:E45 E5:E10 E33:E38 E26:E31 E19:E24 E12:E17">
      <formula1>E5&gt;0=G5=""</formula1>
    </dataValidation>
    <dataValidation type="custom" allowBlank="1" showInputMessage="1" showErrorMessage="1" errorTitle="ACHTUNG!" error="Nur EINE Eingabe Schlagball/Kugel möglich" sqref="G5:G10 G33:G38 G26:G31 G19:G24 G12:G17 G40:G45">
      <formula1>G5&gt;0=E5=""</formula1>
    </dataValidation>
  </dataValidation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3" workbookViewId="0">
      <selection activeCell="E55" sqref="E55"/>
    </sheetView>
  </sheetViews>
  <sheetFormatPr baseColWidth="10" defaultRowHeight="14.4" x14ac:dyDescent="0.3"/>
  <cols>
    <col min="1" max="1" width="17.33203125" customWidth="1"/>
    <col min="2" max="2" width="16.33203125" style="8" customWidth="1"/>
    <col min="3" max="3" width="6.109375" style="8" customWidth="1"/>
    <col min="4" max="4" width="5.6640625" style="8" customWidth="1"/>
    <col min="5" max="5" width="6" style="8" customWidth="1"/>
    <col min="6" max="6" width="4.6640625" style="8" customWidth="1"/>
    <col min="7" max="7" width="4.5546875" style="8" customWidth="1"/>
    <col min="8" max="8" width="5.33203125" style="8" customWidth="1"/>
    <col min="9" max="9" width="5.44140625" style="8" customWidth="1"/>
    <col min="10" max="10" width="4.44140625" style="8" customWidth="1"/>
    <col min="11" max="11" width="5.5546875" style="8" customWidth="1"/>
    <col min="12" max="12" width="4.88671875" style="8" customWidth="1"/>
    <col min="13" max="13" width="5.6640625" style="8" customWidth="1"/>
    <col min="14" max="14" width="6.6640625" style="8" customWidth="1"/>
  </cols>
  <sheetData>
    <row r="1" spans="1:14" ht="15.6" x14ac:dyDescent="0.3">
      <c r="B1" s="28" t="s">
        <v>16</v>
      </c>
    </row>
    <row r="2" spans="1:14" x14ac:dyDescent="0.3">
      <c r="A2" s="27">
        <v>45070</v>
      </c>
      <c r="B2" s="25" t="s">
        <v>14</v>
      </c>
    </row>
    <row r="3" spans="1:14" ht="15" thickBot="1" x14ac:dyDescent="0.35">
      <c r="A3" s="2" t="s">
        <v>24</v>
      </c>
      <c r="B3" s="3" t="s">
        <v>8</v>
      </c>
      <c r="C3" s="45" t="s">
        <v>0</v>
      </c>
      <c r="D3" s="45" t="s">
        <v>3</v>
      </c>
      <c r="E3" s="45" t="s">
        <v>4</v>
      </c>
      <c r="F3" s="45" t="s">
        <v>3</v>
      </c>
      <c r="G3" s="45" t="s">
        <v>5</v>
      </c>
      <c r="H3" s="45" t="s">
        <v>3</v>
      </c>
      <c r="I3" s="45" t="s">
        <v>1</v>
      </c>
      <c r="J3" s="45" t="s">
        <v>3</v>
      </c>
      <c r="K3" s="11" t="s">
        <v>15</v>
      </c>
      <c r="L3" s="15" t="s">
        <v>3</v>
      </c>
      <c r="M3" s="15" t="s">
        <v>3</v>
      </c>
    </row>
    <row r="4" spans="1:14" ht="15.6" thickTop="1" thickBot="1" x14ac:dyDescent="0.35">
      <c r="A4" s="4" t="str">
        <f>'[1]Dat-Bl'!L151</f>
        <v>Lukas Hammer</v>
      </c>
      <c r="B4" s="21" t="str">
        <f>'[1]Dat-Bl'!N151</f>
        <v>SMS Seekirchen</v>
      </c>
      <c r="C4" s="29">
        <v>7.85</v>
      </c>
      <c r="D4" s="30">
        <f t="shared" ref="D4:D9" si="0">IF(C4=0,0,INT(17.686955*EXP(2.1*LN((1397-C4*100)/100))))</f>
        <v>794</v>
      </c>
      <c r="E4" s="29"/>
      <c r="F4" s="30">
        <f t="shared" ref="F4:F9" si="1">IF(E4=0,0,INT(18*EXP(0.9*LN((E4*100-800)/100))))</f>
        <v>0</v>
      </c>
      <c r="G4" s="29">
        <v>9.7200000000000006</v>
      </c>
      <c r="H4" s="30">
        <f t="shared" ref="H4:H9" si="2">IF(G4=0,0,INT(82.491673*EXP(0.9*LN((G4*100-178)/100))))</f>
        <v>532</v>
      </c>
      <c r="I4" s="29">
        <v>5.85</v>
      </c>
      <c r="J4" s="30">
        <f t="shared" ref="J4:J9" si="3">IF(I4=0,0,INT(180.85908*EXP(1*LN((I4*100-190)/100))))</f>
        <v>714</v>
      </c>
      <c r="K4" s="31">
        <v>48.67</v>
      </c>
      <c r="L4" s="30">
        <f>IF(K4=0,0,INT(0.355982*EXP(2.1*LN((8600-K4*100)/100))))</f>
        <v>712</v>
      </c>
      <c r="M4" s="30">
        <f t="shared" ref="M4:M9" si="4">SUM(D4,F4,H4,J4)</f>
        <v>2040</v>
      </c>
      <c r="N4" s="7"/>
    </row>
    <row r="5" spans="1:14" ht="15" thickTop="1" x14ac:dyDescent="0.3">
      <c r="A5" s="4" t="str">
        <f>'[1]Dat-Bl'!L152</f>
        <v>David Osagie</v>
      </c>
      <c r="B5" s="21" t="str">
        <f>B4</f>
        <v>SMS Seekirchen</v>
      </c>
      <c r="C5" s="32">
        <v>7.88</v>
      </c>
      <c r="D5" s="30">
        <f t="shared" si="0"/>
        <v>785</v>
      </c>
      <c r="E5" s="32"/>
      <c r="F5" s="30">
        <f t="shared" si="1"/>
        <v>0</v>
      </c>
      <c r="G5" s="32">
        <v>11.63</v>
      </c>
      <c r="H5" s="30">
        <f t="shared" si="2"/>
        <v>646</v>
      </c>
      <c r="I5" s="32">
        <v>6.18</v>
      </c>
      <c r="J5" s="30">
        <f t="shared" si="3"/>
        <v>774</v>
      </c>
      <c r="K5" s="7"/>
      <c r="L5" s="7"/>
      <c r="M5" s="30">
        <f t="shared" si="4"/>
        <v>2205</v>
      </c>
      <c r="N5" s="7"/>
    </row>
    <row r="6" spans="1:14" x14ac:dyDescent="0.3">
      <c r="A6" s="4" t="str">
        <f>'[1]Dat-Bl'!L153</f>
        <v>Philipp Seitz</v>
      </c>
      <c r="B6" s="21" t="str">
        <f t="shared" ref="B6:B9" si="5">B5</f>
        <v>SMS Seekirchen</v>
      </c>
      <c r="C6" s="32">
        <v>7.9</v>
      </c>
      <c r="D6" s="30">
        <f t="shared" si="0"/>
        <v>780</v>
      </c>
      <c r="E6" s="32"/>
      <c r="F6" s="30">
        <f t="shared" si="1"/>
        <v>0</v>
      </c>
      <c r="G6" s="32">
        <v>9.94</v>
      </c>
      <c r="H6" s="30">
        <f t="shared" si="2"/>
        <v>545</v>
      </c>
      <c r="I6" s="32">
        <v>5.39</v>
      </c>
      <c r="J6" s="30">
        <f t="shared" si="3"/>
        <v>631</v>
      </c>
      <c r="K6" s="7"/>
      <c r="L6" s="7"/>
      <c r="M6" s="30">
        <f t="shared" si="4"/>
        <v>1956</v>
      </c>
      <c r="N6" s="7"/>
    </row>
    <row r="7" spans="1:14" x14ac:dyDescent="0.3">
      <c r="A7" s="4" t="str">
        <f>'[1]Dat-Bl'!L154</f>
        <v>Christian Petsche</v>
      </c>
      <c r="B7" s="21" t="str">
        <f t="shared" si="5"/>
        <v>SMS Seekirchen</v>
      </c>
      <c r="C7" s="32">
        <v>7.76</v>
      </c>
      <c r="D7" s="30">
        <f t="shared" si="0"/>
        <v>818</v>
      </c>
      <c r="E7" s="32"/>
      <c r="F7" s="30">
        <f t="shared" si="1"/>
        <v>0</v>
      </c>
      <c r="G7" s="32">
        <v>9.14</v>
      </c>
      <c r="H7" s="30">
        <f t="shared" si="2"/>
        <v>497</v>
      </c>
      <c r="I7" s="32">
        <v>5.38</v>
      </c>
      <c r="J7" s="30">
        <f t="shared" si="3"/>
        <v>629</v>
      </c>
      <c r="K7" s="7"/>
      <c r="L7" s="7"/>
      <c r="M7" s="30">
        <f t="shared" si="4"/>
        <v>1944</v>
      </c>
      <c r="N7" s="7"/>
    </row>
    <row r="8" spans="1:14" ht="15" thickBot="1" x14ac:dyDescent="0.35">
      <c r="A8" s="4" t="str">
        <f>'[1]Dat-Bl'!L155</f>
        <v>Paul Eisenköck</v>
      </c>
      <c r="B8" s="21" t="str">
        <f t="shared" si="5"/>
        <v>SMS Seekirchen</v>
      </c>
      <c r="C8" s="32">
        <v>8.42</v>
      </c>
      <c r="D8" s="30">
        <f t="shared" si="0"/>
        <v>646</v>
      </c>
      <c r="E8" s="32"/>
      <c r="F8" s="30">
        <f t="shared" si="1"/>
        <v>0</v>
      </c>
      <c r="G8" s="32">
        <v>10.130000000000001</v>
      </c>
      <c r="H8" s="30">
        <f t="shared" si="2"/>
        <v>557</v>
      </c>
      <c r="I8" s="32">
        <v>5.24</v>
      </c>
      <c r="J8" s="30">
        <f t="shared" si="3"/>
        <v>604</v>
      </c>
      <c r="K8" s="7"/>
      <c r="L8" s="7"/>
      <c r="M8" s="30">
        <f t="shared" si="4"/>
        <v>1807</v>
      </c>
      <c r="N8" s="11" t="s">
        <v>2</v>
      </c>
    </row>
    <row r="9" spans="1:14" ht="15" thickBot="1" x14ac:dyDescent="0.35">
      <c r="A9" s="4" t="str">
        <f>'[1]Dat-Bl'!L156</f>
        <v>Simon Schneider</v>
      </c>
      <c r="B9" s="21" t="str">
        <f t="shared" si="5"/>
        <v>SMS Seekirchen</v>
      </c>
      <c r="C9" s="32">
        <v>8.4</v>
      </c>
      <c r="D9" s="30">
        <f t="shared" si="0"/>
        <v>651</v>
      </c>
      <c r="E9" s="32"/>
      <c r="F9" s="30">
        <f t="shared" si="1"/>
        <v>0</v>
      </c>
      <c r="G9" s="32">
        <v>10.43</v>
      </c>
      <c r="H9" s="30">
        <f t="shared" si="2"/>
        <v>575</v>
      </c>
      <c r="I9" s="32">
        <v>5.12</v>
      </c>
      <c r="J9" s="30">
        <f t="shared" si="3"/>
        <v>582</v>
      </c>
      <c r="K9" s="7"/>
      <c r="L9" s="7"/>
      <c r="M9" s="30">
        <f t="shared" si="4"/>
        <v>1808</v>
      </c>
      <c r="N9" s="33">
        <f>SUM(M4:M9)-MIN(M4:M9)+L4</f>
        <v>10665</v>
      </c>
    </row>
    <row r="10" spans="1:14" ht="15" thickBot="1" x14ac:dyDescent="0.35">
      <c r="A10" s="2" t="s">
        <v>24</v>
      </c>
      <c r="B10" s="3" t="s">
        <v>9</v>
      </c>
      <c r="C10" s="45" t="s">
        <v>0</v>
      </c>
      <c r="D10" s="45" t="s">
        <v>3</v>
      </c>
      <c r="E10" s="45" t="s">
        <v>4</v>
      </c>
      <c r="F10" s="45" t="s">
        <v>3</v>
      </c>
      <c r="G10" s="45" t="s">
        <v>5</v>
      </c>
      <c r="H10" s="45" t="s">
        <v>3</v>
      </c>
      <c r="I10" s="45" t="s">
        <v>1</v>
      </c>
      <c r="J10" s="45" t="s">
        <v>3</v>
      </c>
      <c r="K10" s="11" t="s">
        <v>15</v>
      </c>
      <c r="L10" s="15" t="s">
        <v>3</v>
      </c>
      <c r="M10" s="15" t="s">
        <v>3</v>
      </c>
    </row>
    <row r="11" spans="1:14" ht="15.6" thickTop="1" thickBot="1" x14ac:dyDescent="0.35">
      <c r="A11" s="4" t="str">
        <f>'[1]Dat-Bl'!L157</f>
        <v>Jäger Jakob</v>
      </c>
      <c r="B11" s="21" t="str">
        <f>'[1]Dat-Bl'!N157</f>
        <v>SMS Oberndorf</v>
      </c>
      <c r="C11" s="29">
        <v>8.3800000000000008</v>
      </c>
      <c r="D11" s="30">
        <f t="shared" ref="D11:D16" si="6">IF(C11=0,0,INT(17.686955*EXP(2.1*LN((1397-C11*100)/100))))</f>
        <v>656</v>
      </c>
      <c r="E11" s="29">
        <v>49</v>
      </c>
      <c r="F11" s="30">
        <f t="shared" ref="F11:F14" si="7">IF(E11=0,0,INT(18*EXP(0.9*LN((E11*100-800)/100))))</f>
        <v>509</v>
      </c>
      <c r="G11" s="29"/>
      <c r="H11" s="30">
        <f t="shared" ref="H11:H16" si="8">IF(G11=0,0,INT(82.491673*EXP(0.9*LN((G11*100-178)/100))))</f>
        <v>0</v>
      </c>
      <c r="I11" s="29">
        <v>5.18</v>
      </c>
      <c r="J11" s="30">
        <f t="shared" ref="J11:J16" si="9">IF(I11=0,0,INT(180.85908*EXP(1*LN((I11*100-190)/100))))</f>
        <v>593</v>
      </c>
      <c r="K11" s="31">
        <v>52.45</v>
      </c>
      <c r="L11" s="30">
        <f>IF(K11=0,0,INT(0.355982*EXP(2.1*LN((8600-K11*100)/100))))</f>
        <v>569</v>
      </c>
      <c r="M11" s="30">
        <f t="shared" ref="M11:M16" si="10">SUM(D11,F11,H11,J11)</f>
        <v>1758</v>
      </c>
      <c r="N11" s="7"/>
    </row>
    <row r="12" spans="1:14" ht="15" thickTop="1" x14ac:dyDescent="0.3">
      <c r="A12" s="4" t="str">
        <f>'[1]Dat-Bl'!L158</f>
        <v>Maier Laurin</v>
      </c>
      <c r="B12" s="21" t="str">
        <f>B11</f>
        <v>SMS Oberndorf</v>
      </c>
      <c r="C12" s="32">
        <v>8.57</v>
      </c>
      <c r="D12" s="30">
        <f t="shared" si="6"/>
        <v>610</v>
      </c>
      <c r="E12" s="32">
        <v>37</v>
      </c>
      <c r="F12" s="30">
        <f t="shared" si="7"/>
        <v>372</v>
      </c>
      <c r="G12" s="32"/>
      <c r="H12" s="30">
        <f t="shared" si="8"/>
        <v>0</v>
      </c>
      <c r="I12" s="32">
        <v>5.01</v>
      </c>
      <c r="J12" s="30">
        <f t="shared" si="9"/>
        <v>562</v>
      </c>
      <c r="K12" s="7"/>
      <c r="L12" s="7"/>
      <c r="M12" s="30">
        <f t="shared" si="10"/>
        <v>1544</v>
      </c>
      <c r="N12" s="7"/>
    </row>
    <row r="13" spans="1:14" x14ac:dyDescent="0.3">
      <c r="A13" s="4" t="str">
        <f>'[1]Dat-Bl'!L159</f>
        <v>Hladik Julian</v>
      </c>
      <c r="B13" s="21" t="str">
        <f t="shared" ref="B13:B16" si="11">B12</f>
        <v>SMS Oberndorf</v>
      </c>
      <c r="C13" s="32">
        <v>8.6999999999999993</v>
      </c>
      <c r="D13" s="30">
        <f t="shared" si="6"/>
        <v>580</v>
      </c>
      <c r="E13" s="32"/>
      <c r="F13" s="30">
        <f t="shared" si="7"/>
        <v>0</v>
      </c>
      <c r="G13" s="32">
        <v>10.33</v>
      </c>
      <c r="H13" s="30">
        <f t="shared" si="8"/>
        <v>569</v>
      </c>
      <c r="I13" s="32">
        <v>4.97</v>
      </c>
      <c r="J13" s="30">
        <f t="shared" si="9"/>
        <v>555</v>
      </c>
      <c r="K13" s="7"/>
      <c r="L13" s="7"/>
      <c r="M13" s="30">
        <f t="shared" si="10"/>
        <v>1704</v>
      </c>
      <c r="N13" s="7"/>
    </row>
    <row r="14" spans="1:14" x14ac:dyDescent="0.3">
      <c r="A14" s="4" t="str">
        <f>'[1]Dat-Bl'!L160</f>
        <v>Steiner Kilian</v>
      </c>
      <c r="B14" s="21" t="str">
        <f t="shared" si="11"/>
        <v>SMS Oberndorf</v>
      </c>
      <c r="C14" s="32">
        <v>9.0399999999999991</v>
      </c>
      <c r="D14" s="30">
        <f t="shared" si="6"/>
        <v>504</v>
      </c>
      <c r="E14" s="32">
        <v>66.5</v>
      </c>
      <c r="F14" s="30">
        <f t="shared" si="7"/>
        <v>700</v>
      </c>
      <c r="G14" s="32"/>
      <c r="H14" s="30">
        <f t="shared" si="8"/>
        <v>0</v>
      </c>
      <c r="I14" s="32">
        <v>5</v>
      </c>
      <c r="J14" s="30">
        <f t="shared" si="9"/>
        <v>560</v>
      </c>
      <c r="K14" s="7"/>
      <c r="L14" s="7"/>
      <c r="M14" s="30">
        <f t="shared" si="10"/>
        <v>1764</v>
      </c>
      <c r="N14" s="7"/>
    </row>
    <row r="15" spans="1:14" ht="15" thickBot="1" x14ac:dyDescent="0.35">
      <c r="A15" s="4" t="str">
        <f>'[1]Dat-Bl'!L161</f>
        <v>Nagy Daniel</v>
      </c>
      <c r="B15" s="21" t="str">
        <f t="shared" si="11"/>
        <v>SMS Oberndorf</v>
      </c>
      <c r="C15" s="32">
        <v>8.57</v>
      </c>
      <c r="D15" s="30">
        <f t="shared" si="6"/>
        <v>610</v>
      </c>
      <c r="E15" s="32">
        <v>51.5</v>
      </c>
      <c r="F15" s="30">
        <f>IF(E15=0,0,INT(18*EXP(0.9*LN((E15*100-800)/100))))</f>
        <v>536</v>
      </c>
      <c r="G15" s="32"/>
      <c r="H15" s="30">
        <f t="shared" si="8"/>
        <v>0</v>
      </c>
      <c r="I15" s="32">
        <v>5.04</v>
      </c>
      <c r="J15" s="30">
        <f t="shared" si="9"/>
        <v>567</v>
      </c>
      <c r="K15" s="7"/>
      <c r="L15" s="7"/>
      <c r="M15" s="30">
        <f t="shared" si="10"/>
        <v>1713</v>
      </c>
      <c r="N15" s="11" t="s">
        <v>2</v>
      </c>
    </row>
    <row r="16" spans="1:14" ht="15" thickBot="1" x14ac:dyDescent="0.35">
      <c r="A16" s="4" t="str">
        <f>'[1]Dat-Bl'!L162</f>
        <v>Graßmann Fabian</v>
      </c>
      <c r="B16" s="21" t="str">
        <f t="shared" si="11"/>
        <v>SMS Oberndorf</v>
      </c>
      <c r="C16" s="32">
        <v>7.94</v>
      </c>
      <c r="D16" s="30">
        <f t="shared" si="6"/>
        <v>769</v>
      </c>
      <c r="E16" s="32">
        <v>35.5</v>
      </c>
      <c r="F16" s="30">
        <f>IF(E16=0,0,INT(18*EXP(0.9*LN((E16*100-800)/100))))</f>
        <v>355</v>
      </c>
      <c r="G16" s="32"/>
      <c r="H16" s="30">
        <f t="shared" si="8"/>
        <v>0</v>
      </c>
      <c r="I16" s="32">
        <v>5.53</v>
      </c>
      <c r="J16" s="30">
        <f t="shared" si="9"/>
        <v>656</v>
      </c>
      <c r="K16" s="7"/>
      <c r="L16" s="7"/>
      <c r="M16" s="30">
        <f t="shared" si="10"/>
        <v>1780</v>
      </c>
      <c r="N16" s="33">
        <f>SUM(M11:M16)-MIN(M11:M16)+L11</f>
        <v>9288</v>
      </c>
    </row>
    <row r="17" spans="1:14" ht="15" thickBot="1" x14ac:dyDescent="0.35">
      <c r="A17" s="2" t="s">
        <v>24</v>
      </c>
      <c r="B17" s="3" t="s">
        <v>10</v>
      </c>
      <c r="C17" s="45" t="s">
        <v>0</v>
      </c>
      <c r="D17" s="45" t="s">
        <v>3</v>
      </c>
      <c r="E17" s="45" t="s">
        <v>4</v>
      </c>
      <c r="F17" s="45" t="s">
        <v>3</v>
      </c>
      <c r="G17" s="45" t="s">
        <v>5</v>
      </c>
      <c r="H17" s="45" t="s">
        <v>3</v>
      </c>
      <c r="I17" s="45" t="s">
        <v>1</v>
      </c>
      <c r="J17" s="45" t="s">
        <v>3</v>
      </c>
      <c r="K17" s="11" t="s">
        <v>15</v>
      </c>
      <c r="L17" s="15" t="s">
        <v>3</v>
      </c>
      <c r="M17" s="15" t="s">
        <v>3</v>
      </c>
    </row>
    <row r="18" spans="1:14" ht="15.6" thickTop="1" thickBot="1" x14ac:dyDescent="0.35">
      <c r="A18" s="4" t="str">
        <f>'[1]Dat-Bl'!L145</f>
        <v>Gfrerer Thomas</v>
      </c>
      <c r="B18" s="21" t="str">
        <f>'[1]Dat-Bl'!N145</f>
        <v>SMS Bischofshofen</v>
      </c>
      <c r="C18" s="29">
        <v>9</v>
      </c>
      <c r="D18" s="30">
        <f t="shared" ref="D18:D23" si="12">IF(C18=0,0,INT(17.686955*EXP(2.1*LN((1397-C18*100)/100))))</f>
        <v>512</v>
      </c>
      <c r="E18" s="29">
        <v>46</v>
      </c>
      <c r="F18" s="30">
        <f t="shared" ref="F18:F23" si="13">IF(E18=0,0,INT(18*EXP(0.9*LN((E18*100-800)/100))))</f>
        <v>475</v>
      </c>
      <c r="G18" s="29"/>
      <c r="H18" s="30">
        <f t="shared" ref="H18:H23" si="14">IF(G18=0,0,INT(82.491673*EXP(0.9*LN((G18*100-178)/100))))</f>
        <v>0</v>
      </c>
      <c r="I18" s="29">
        <v>4.72</v>
      </c>
      <c r="J18" s="30">
        <f t="shared" ref="J18:J23" si="15">IF(I18=0,0,INT(180.85908*EXP(1*LN((I18*100-190)/100))))</f>
        <v>510</v>
      </c>
      <c r="K18" s="31">
        <v>53.27</v>
      </c>
      <c r="L18" s="30">
        <f>IF(K18=0,0,INT(0.355982*EXP(2.1*LN((8600-K18*100)/100))))</f>
        <v>540</v>
      </c>
      <c r="M18" s="30">
        <f t="shared" ref="M18:M23" si="16">SUM(D18,F18,H18,J18)</f>
        <v>1497</v>
      </c>
      <c r="N18" s="7"/>
    </row>
    <row r="19" spans="1:14" ht="15" thickTop="1" x14ac:dyDescent="0.3">
      <c r="A19" s="4" t="str">
        <f>'[1]Dat-Bl'!L146</f>
        <v>Gruber David</v>
      </c>
      <c r="B19" s="21" t="str">
        <f>B18</f>
        <v>SMS Bischofshofen</v>
      </c>
      <c r="C19" s="32">
        <v>8.76</v>
      </c>
      <c r="D19" s="30">
        <f t="shared" si="12"/>
        <v>566</v>
      </c>
      <c r="E19" s="32">
        <v>53.5</v>
      </c>
      <c r="F19" s="30">
        <f t="shared" si="13"/>
        <v>559</v>
      </c>
      <c r="G19" s="32"/>
      <c r="H19" s="30">
        <f t="shared" si="14"/>
        <v>0</v>
      </c>
      <c r="I19" s="32">
        <v>4.68</v>
      </c>
      <c r="J19" s="30">
        <f t="shared" si="15"/>
        <v>502</v>
      </c>
      <c r="K19" s="7"/>
      <c r="L19" s="7"/>
      <c r="M19" s="30">
        <f t="shared" si="16"/>
        <v>1627</v>
      </c>
      <c r="N19" s="7"/>
    </row>
    <row r="20" spans="1:14" x14ac:dyDescent="0.3">
      <c r="A20" s="4" t="str">
        <f>'[1]Dat-Bl'!L147</f>
        <v>Mogyorosi Adam</v>
      </c>
      <c r="B20" s="21" t="str">
        <f t="shared" ref="B20:B23" si="17">B19</f>
        <v>SMS Bischofshofen</v>
      </c>
      <c r="C20" s="32">
        <v>8.73</v>
      </c>
      <c r="D20" s="30">
        <f t="shared" si="12"/>
        <v>573</v>
      </c>
      <c r="E20" s="32">
        <v>58</v>
      </c>
      <c r="F20" s="30">
        <f t="shared" si="13"/>
        <v>608</v>
      </c>
      <c r="G20" s="32"/>
      <c r="H20" s="30">
        <f t="shared" si="14"/>
        <v>0</v>
      </c>
      <c r="I20" s="32">
        <v>4.93</v>
      </c>
      <c r="J20" s="30">
        <f t="shared" si="15"/>
        <v>548</v>
      </c>
      <c r="K20" s="7"/>
      <c r="L20" s="7"/>
      <c r="M20" s="30">
        <f t="shared" si="16"/>
        <v>1729</v>
      </c>
      <c r="N20" s="7"/>
    </row>
    <row r="21" spans="1:14" x14ac:dyDescent="0.3">
      <c r="A21" s="4" t="str">
        <f>'[1]Dat-Bl'!L148</f>
        <v>Schaireiter David</v>
      </c>
      <c r="B21" s="21" t="str">
        <f t="shared" si="17"/>
        <v>SMS Bischofshofen</v>
      </c>
      <c r="C21" s="32">
        <v>8.69</v>
      </c>
      <c r="D21" s="30">
        <f t="shared" si="12"/>
        <v>582</v>
      </c>
      <c r="E21" s="32">
        <v>51.5</v>
      </c>
      <c r="F21" s="30">
        <f t="shared" si="13"/>
        <v>536</v>
      </c>
      <c r="G21" s="32"/>
      <c r="H21" s="30">
        <f t="shared" si="14"/>
        <v>0</v>
      </c>
      <c r="I21" s="32">
        <v>4.78</v>
      </c>
      <c r="J21" s="30">
        <f t="shared" si="15"/>
        <v>520</v>
      </c>
      <c r="K21" s="7"/>
      <c r="L21" s="7"/>
      <c r="M21" s="30">
        <f t="shared" si="16"/>
        <v>1638</v>
      </c>
      <c r="N21" s="7"/>
    </row>
    <row r="22" spans="1:14" ht="15" thickBot="1" x14ac:dyDescent="0.35">
      <c r="A22" s="4" t="str">
        <f>'[1]Dat-Bl'!L149</f>
        <v>Steinberger Luis</v>
      </c>
      <c r="B22" s="21" t="str">
        <f t="shared" si="17"/>
        <v>SMS Bischofshofen</v>
      </c>
      <c r="C22" s="32">
        <v>8.11</v>
      </c>
      <c r="D22" s="30">
        <f t="shared" si="12"/>
        <v>724</v>
      </c>
      <c r="E22" s="32">
        <v>50.5</v>
      </c>
      <c r="F22" s="30">
        <f t="shared" si="13"/>
        <v>525</v>
      </c>
      <c r="G22" s="32"/>
      <c r="H22" s="30">
        <f t="shared" si="14"/>
        <v>0</v>
      </c>
      <c r="I22" s="32">
        <v>5.38</v>
      </c>
      <c r="J22" s="30">
        <f t="shared" si="15"/>
        <v>629</v>
      </c>
      <c r="K22" s="7"/>
      <c r="L22" s="7"/>
      <c r="M22" s="30">
        <f t="shared" si="16"/>
        <v>1878</v>
      </c>
      <c r="N22" s="11" t="s">
        <v>2</v>
      </c>
    </row>
    <row r="23" spans="1:14" ht="15" thickBot="1" x14ac:dyDescent="0.35">
      <c r="A23" s="4" t="str">
        <f>'[1]Dat-Bl'!L150</f>
        <v>Vötter Nico</v>
      </c>
      <c r="B23" s="21" t="str">
        <f t="shared" si="17"/>
        <v>SMS Bischofshofen</v>
      </c>
      <c r="C23" s="32">
        <v>8.7100000000000009</v>
      </c>
      <c r="D23" s="30">
        <f t="shared" si="12"/>
        <v>577</v>
      </c>
      <c r="E23" s="32">
        <v>48</v>
      </c>
      <c r="F23" s="30">
        <f t="shared" si="13"/>
        <v>497</v>
      </c>
      <c r="G23" s="32"/>
      <c r="H23" s="30">
        <f t="shared" si="14"/>
        <v>0</v>
      </c>
      <c r="I23" s="32">
        <v>4.8899999999999997</v>
      </c>
      <c r="J23" s="30">
        <f t="shared" si="15"/>
        <v>540</v>
      </c>
      <c r="K23" s="7"/>
      <c r="L23" s="7"/>
      <c r="M23" s="30">
        <f t="shared" si="16"/>
        <v>1614</v>
      </c>
      <c r="N23" s="33">
        <f>SUM(M18:M23)-MIN(M18:M23)+L18</f>
        <v>9026</v>
      </c>
    </row>
    <row r="24" spans="1:14" ht="15" thickBot="1" x14ac:dyDescent="0.35">
      <c r="A24" s="2" t="s">
        <v>24</v>
      </c>
      <c r="B24" s="3" t="s">
        <v>11</v>
      </c>
      <c r="C24" s="45" t="s">
        <v>0</v>
      </c>
      <c r="D24" s="45" t="s">
        <v>3</v>
      </c>
      <c r="E24" s="45" t="s">
        <v>4</v>
      </c>
      <c r="F24" s="45" t="s">
        <v>3</v>
      </c>
      <c r="G24" s="45" t="s">
        <v>5</v>
      </c>
      <c r="H24" s="45" t="s">
        <v>3</v>
      </c>
      <c r="I24" s="45" t="s">
        <v>1</v>
      </c>
      <c r="J24" s="45" t="s">
        <v>3</v>
      </c>
      <c r="K24" s="11" t="s">
        <v>15</v>
      </c>
      <c r="L24" s="15" t="s">
        <v>3</v>
      </c>
      <c r="M24" s="15" t="s">
        <v>3</v>
      </c>
    </row>
    <row r="25" spans="1:14" ht="15.6" thickTop="1" thickBot="1" x14ac:dyDescent="0.35">
      <c r="A25" s="4" t="str">
        <f>'[1]Dat-Bl'!L133</f>
        <v>Nagy Alexander</v>
      </c>
      <c r="B25" s="21" t="str">
        <f>'[1]Dat-Bl'!N133</f>
        <v>BG-Sport-RG HIB Saalfelden</v>
      </c>
      <c r="C25" s="29">
        <v>8.9700000000000006</v>
      </c>
      <c r="D25" s="30">
        <f t="shared" ref="D25:D30" si="18">IF(C25=0,0,INT(17.686955*EXP(2.1*LN((1397-C25*100)/100))))</f>
        <v>519</v>
      </c>
      <c r="E25" s="29"/>
      <c r="F25" s="30">
        <f t="shared" ref="F25:F30" si="19">IF(E25=0,0,INT(18*EXP(0.9*LN((E25*100-800)/100))))</f>
        <v>0</v>
      </c>
      <c r="G25" s="29">
        <v>9.27</v>
      </c>
      <c r="H25" s="30">
        <f t="shared" ref="H25:H30" si="20">IF(G25=0,0,INT(82.491673*EXP(0.9*LN((G25*100-178)/100))))</f>
        <v>505</v>
      </c>
      <c r="I25" s="29">
        <v>4.8499999999999996</v>
      </c>
      <c r="J25" s="30">
        <f t="shared" ref="J25:J30" si="21">IF(I25=0,0,INT(180.85908*EXP(1*LN((I25*100-190)/100))))</f>
        <v>533</v>
      </c>
      <c r="K25" s="31">
        <v>54.16</v>
      </c>
      <c r="L25" s="30">
        <f>IF(K25=0,0,INT(0.355982*EXP(2.1*LN((8600-K25*100)/100))))</f>
        <v>510</v>
      </c>
      <c r="M25" s="30">
        <f t="shared" ref="M25:M30" si="22">SUM(D25,F25,H25,J25)</f>
        <v>1557</v>
      </c>
      <c r="N25" s="7"/>
    </row>
    <row r="26" spans="1:14" ht="15" thickTop="1" x14ac:dyDescent="0.3">
      <c r="A26" s="4" t="str">
        <f>'[1]Dat-Bl'!L134</f>
        <v>Amon Luca</v>
      </c>
      <c r="B26" s="21" t="str">
        <f>B25</f>
        <v>BG-Sport-RG HIB Saalfelden</v>
      </c>
      <c r="C26" s="32">
        <v>9.0299999999999994</v>
      </c>
      <c r="D26" s="30">
        <f t="shared" si="18"/>
        <v>506</v>
      </c>
      <c r="E26" s="32">
        <v>52.5</v>
      </c>
      <c r="F26" s="30">
        <f t="shared" si="19"/>
        <v>548</v>
      </c>
      <c r="G26" s="32"/>
      <c r="H26" s="30">
        <f t="shared" si="20"/>
        <v>0</v>
      </c>
      <c r="I26" s="32">
        <v>4.92</v>
      </c>
      <c r="J26" s="30">
        <f t="shared" si="21"/>
        <v>546</v>
      </c>
      <c r="K26" s="7"/>
      <c r="L26" s="7"/>
      <c r="M26" s="30">
        <f t="shared" si="22"/>
        <v>1600</v>
      </c>
      <c r="N26" s="7"/>
    </row>
    <row r="27" spans="1:14" x14ac:dyDescent="0.3">
      <c r="A27" s="4" t="str">
        <f>'[1]Dat-Bl'!L135</f>
        <v>Daniel Benjamin</v>
      </c>
      <c r="B27" s="21" t="str">
        <f t="shared" ref="B27:B30" si="23">B26</f>
        <v>BG-Sport-RG HIB Saalfelden</v>
      </c>
      <c r="C27" s="32">
        <v>8.2899999999999991</v>
      </c>
      <c r="D27" s="30">
        <f t="shared" si="18"/>
        <v>678</v>
      </c>
      <c r="E27" s="32">
        <v>50.5</v>
      </c>
      <c r="F27" s="30">
        <f t="shared" si="19"/>
        <v>525</v>
      </c>
      <c r="G27" s="32"/>
      <c r="H27" s="30">
        <f t="shared" si="20"/>
        <v>0</v>
      </c>
      <c r="I27" s="32">
        <v>5.23</v>
      </c>
      <c r="J27" s="30">
        <f t="shared" si="21"/>
        <v>602</v>
      </c>
      <c r="K27" s="7"/>
      <c r="L27" s="7"/>
      <c r="M27" s="30">
        <f t="shared" si="22"/>
        <v>1805</v>
      </c>
      <c r="N27" s="7"/>
    </row>
    <row r="28" spans="1:14" x14ac:dyDescent="0.3">
      <c r="A28" s="4" t="str">
        <f>'[1]Dat-Bl'!L136</f>
        <v>Horcicka Paul</v>
      </c>
      <c r="B28" s="21" t="str">
        <f t="shared" si="23"/>
        <v>BG-Sport-RG HIB Saalfelden</v>
      </c>
      <c r="C28" s="32">
        <v>8.43</v>
      </c>
      <c r="D28" s="30">
        <f t="shared" si="18"/>
        <v>644</v>
      </c>
      <c r="E28" s="32"/>
      <c r="F28" s="30">
        <f t="shared" si="19"/>
        <v>0</v>
      </c>
      <c r="G28" s="32">
        <v>8.6</v>
      </c>
      <c r="H28" s="30">
        <f t="shared" si="20"/>
        <v>464</v>
      </c>
      <c r="I28" s="32">
        <v>5.25</v>
      </c>
      <c r="J28" s="30">
        <f t="shared" si="21"/>
        <v>605</v>
      </c>
      <c r="K28" s="7"/>
      <c r="L28" s="7"/>
      <c r="M28" s="30">
        <f t="shared" si="22"/>
        <v>1713</v>
      </c>
      <c r="N28" s="7"/>
    </row>
    <row r="29" spans="1:14" ht="15" thickBot="1" x14ac:dyDescent="0.35">
      <c r="A29" s="4" t="str">
        <f>'[1]Dat-Bl'!L137</f>
        <v>Schider Rudolf</v>
      </c>
      <c r="B29" s="21" t="str">
        <f t="shared" si="23"/>
        <v>BG-Sport-RG HIB Saalfelden</v>
      </c>
      <c r="C29" s="32">
        <v>8.65</v>
      </c>
      <c r="D29" s="30">
        <f t="shared" si="18"/>
        <v>591</v>
      </c>
      <c r="E29" s="32">
        <v>57</v>
      </c>
      <c r="F29" s="30">
        <f t="shared" si="19"/>
        <v>597</v>
      </c>
      <c r="G29" s="32"/>
      <c r="H29" s="30">
        <f t="shared" si="20"/>
        <v>0</v>
      </c>
      <c r="I29" s="32">
        <v>4.8</v>
      </c>
      <c r="J29" s="30">
        <f t="shared" si="21"/>
        <v>524</v>
      </c>
      <c r="K29" s="7"/>
      <c r="L29" s="7"/>
      <c r="M29" s="30">
        <f t="shared" si="22"/>
        <v>1712</v>
      </c>
      <c r="N29" s="11" t="s">
        <v>2</v>
      </c>
    </row>
    <row r="30" spans="1:14" ht="15" thickBot="1" x14ac:dyDescent="0.35">
      <c r="A30" s="4" t="str">
        <f>'[1]Dat-Bl'!L138</f>
        <v>Winner Finn</v>
      </c>
      <c r="B30" s="21" t="str">
        <f t="shared" si="23"/>
        <v>BG-Sport-RG HIB Saalfelden</v>
      </c>
      <c r="C30" s="32">
        <v>9.0500000000000007</v>
      </c>
      <c r="D30" s="30">
        <f t="shared" si="18"/>
        <v>502</v>
      </c>
      <c r="E30" s="32">
        <v>34.5</v>
      </c>
      <c r="F30" s="30">
        <f t="shared" si="19"/>
        <v>343</v>
      </c>
      <c r="G30" s="32"/>
      <c r="H30" s="30">
        <f t="shared" si="20"/>
        <v>0</v>
      </c>
      <c r="I30" s="32">
        <v>4.6900000000000004</v>
      </c>
      <c r="J30" s="30">
        <f t="shared" si="21"/>
        <v>504</v>
      </c>
      <c r="K30" s="7"/>
      <c r="L30" s="7"/>
      <c r="M30" s="30">
        <f t="shared" si="22"/>
        <v>1349</v>
      </c>
      <c r="N30" s="33">
        <f>SUM(M25:M30)-MIN(M25:M30)+L25</f>
        <v>8897</v>
      </c>
    </row>
    <row r="31" spans="1:14" ht="15" thickBot="1" x14ac:dyDescent="0.35">
      <c r="A31" s="2" t="s">
        <v>24</v>
      </c>
      <c r="B31" s="3" t="s">
        <v>12</v>
      </c>
      <c r="C31" s="45" t="s">
        <v>0</v>
      </c>
      <c r="D31" s="45" t="s">
        <v>3</v>
      </c>
      <c r="E31" s="45" t="s">
        <v>4</v>
      </c>
      <c r="F31" s="45" t="s">
        <v>3</v>
      </c>
      <c r="G31" s="45" t="s">
        <v>5</v>
      </c>
      <c r="H31" s="45" t="s">
        <v>3</v>
      </c>
      <c r="I31" s="45" t="s">
        <v>1</v>
      </c>
      <c r="J31" s="45" t="s">
        <v>3</v>
      </c>
      <c r="K31" s="11" t="s">
        <v>15</v>
      </c>
      <c r="L31" s="15" t="s">
        <v>3</v>
      </c>
      <c r="M31" s="15" t="s">
        <v>3</v>
      </c>
    </row>
    <row r="32" spans="1:14" ht="15.6" thickTop="1" thickBot="1" x14ac:dyDescent="0.35">
      <c r="A32" s="4" t="str">
        <f>'[1]Dat-Bl'!L139</f>
        <v>Balta Alexander</v>
      </c>
      <c r="B32" s="21" t="str">
        <f>'[1]Dat-Bl'!N139</f>
        <v>SMS Altenmarkt</v>
      </c>
      <c r="C32" s="29">
        <v>8.67</v>
      </c>
      <c r="D32" s="30">
        <f t="shared" ref="D32:D37" si="24">IF(C32=0,0,INT(17.686955*EXP(2.1*LN((1397-C32*100)/100))))</f>
        <v>586</v>
      </c>
      <c r="E32" s="29">
        <v>48</v>
      </c>
      <c r="F32" s="30">
        <f t="shared" ref="F32:F37" si="25">IF(E32=0,0,INT(18*EXP(0.9*LN((E32*100-800)/100))))</f>
        <v>497</v>
      </c>
      <c r="G32" s="29"/>
      <c r="H32" s="30">
        <f t="shared" ref="H32:H37" si="26">IF(G32=0,0,INT(82.491673*EXP(0.9*LN((G32*100-178)/100))))</f>
        <v>0</v>
      </c>
      <c r="I32" s="29">
        <v>4.82</v>
      </c>
      <c r="J32" s="30">
        <f t="shared" ref="J32:J37" si="27">IF(I32=0,0,INT(180.85908*EXP(1*LN((I32*100-190)/100))))</f>
        <v>528</v>
      </c>
      <c r="K32" s="31">
        <v>57.04</v>
      </c>
      <c r="L32" s="30">
        <f>IF(K32=0,0,INT(0.355982*EXP(2.1*LN((8600-K32*100)/100))))</f>
        <v>418</v>
      </c>
      <c r="M32" s="30">
        <f t="shared" ref="M32:M37" si="28">SUM(D32,F32,H32,J32)</f>
        <v>1611</v>
      </c>
      <c r="N32" s="7"/>
    </row>
    <row r="33" spans="1:14" ht="15" thickTop="1" x14ac:dyDescent="0.3">
      <c r="A33" s="4" t="str">
        <f>'[1]Dat-Bl'!L140</f>
        <v>Angerer Raphael</v>
      </c>
      <c r="B33" s="21" t="str">
        <f>B32</f>
        <v>SMS Altenmarkt</v>
      </c>
      <c r="C33" s="32">
        <v>9.01</v>
      </c>
      <c r="D33" s="30">
        <f t="shared" si="24"/>
        <v>510</v>
      </c>
      <c r="E33" s="32">
        <v>47</v>
      </c>
      <c r="F33" s="30">
        <f t="shared" si="25"/>
        <v>486</v>
      </c>
      <c r="G33" s="32"/>
      <c r="H33" s="30">
        <f t="shared" si="26"/>
        <v>0</v>
      </c>
      <c r="I33" s="32">
        <v>4.75</v>
      </c>
      <c r="J33" s="30">
        <f t="shared" si="27"/>
        <v>515</v>
      </c>
      <c r="K33" s="7"/>
      <c r="L33" s="7"/>
      <c r="M33" s="30">
        <f t="shared" si="28"/>
        <v>1511</v>
      </c>
      <c r="N33" s="7"/>
    </row>
    <row r="34" spans="1:14" x14ac:dyDescent="0.3">
      <c r="A34" s="4" t="str">
        <f>'[1]Dat-Bl'!L141</f>
        <v>Krenn Gabriel</v>
      </c>
      <c r="B34" s="21" t="str">
        <f t="shared" ref="B34:B37" si="29">B33</f>
        <v>SMS Altenmarkt</v>
      </c>
      <c r="C34" s="32">
        <v>9.0399999999999991</v>
      </c>
      <c r="D34" s="30">
        <f t="shared" si="24"/>
        <v>504</v>
      </c>
      <c r="E34" s="32">
        <v>45</v>
      </c>
      <c r="F34" s="30">
        <f t="shared" si="25"/>
        <v>464</v>
      </c>
      <c r="G34" s="32"/>
      <c r="H34" s="30">
        <f t="shared" si="26"/>
        <v>0</v>
      </c>
      <c r="I34" s="32">
        <v>4.6900000000000004</v>
      </c>
      <c r="J34" s="30">
        <f t="shared" si="27"/>
        <v>504</v>
      </c>
      <c r="K34" s="7"/>
      <c r="L34" s="7"/>
      <c r="M34" s="30">
        <f t="shared" si="28"/>
        <v>1472</v>
      </c>
      <c r="N34" s="7"/>
    </row>
    <row r="35" spans="1:14" x14ac:dyDescent="0.3">
      <c r="A35" s="4" t="str">
        <f>'[1]Dat-Bl'!L142</f>
        <v>Essl Elias</v>
      </c>
      <c r="B35" s="21" t="str">
        <f t="shared" si="29"/>
        <v>SMS Altenmarkt</v>
      </c>
      <c r="C35" s="32">
        <v>8.33</v>
      </c>
      <c r="D35" s="30">
        <f t="shared" si="24"/>
        <v>668</v>
      </c>
      <c r="E35" s="32">
        <v>34.5</v>
      </c>
      <c r="F35" s="30">
        <f t="shared" si="25"/>
        <v>343</v>
      </c>
      <c r="G35" s="32"/>
      <c r="H35" s="30">
        <f t="shared" si="26"/>
        <v>0</v>
      </c>
      <c r="I35" s="32">
        <v>4.68</v>
      </c>
      <c r="J35" s="30">
        <f t="shared" si="27"/>
        <v>502</v>
      </c>
      <c r="K35" s="7"/>
      <c r="L35" s="7"/>
      <c r="M35" s="30">
        <f t="shared" si="28"/>
        <v>1513</v>
      </c>
      <c r="N35" s="7"/>
    </row>
    <row r="36" spans="1:14" ht="15" thickBot="1" x14ac:dyDescent="0.35">
      <c r="A36" s="4" t="str">
        <f>'[1]Dat-Bl'!L143</f>
        <v>Kirchner Joseph</v>
      </c>
      <c r="B36" s="21" t="str">
        <f t="shared" si="29"/>
        <v>SMS Altenmarkt</v>
      </c>
      <c r="C36" s="32">
        <v>9.3000000000000007</v>
      </c>
      <c r="D36" s="30">
        <f t="shared" si="24"/>
        <v>450</v>
      </c>
      <c r="E36" s="32">
        <v>44.5</v>
      </c>
      <c r="F36" s="30">
        <f t="shared" si="25"/>
        <v>458</v>
      </c>
      <c r="G36" s="32"/>
      <c r="H36" s="30">
        <f t="shared" si="26"/>
        <v>0</v>
      </c>
      <c r="I36" s="32">
        <v>4.4800000000000004</v>
      </c>
      <c r="J36" s="30">
        <f t="shared" si="27"/>
        <v>466</v>
      </c>
      <c r="K36" s="7"/>
      <c r="L36" s="7"/>
      <c r="M36" s="30">
        <f t="shared" si="28"/>
        <v>1374</v>
      </c>
      <c r="N36" s="11" t="s">
        <v>2</v>
      </c>
    </row>
    <row r="37" spans="1:14" ht="15" thickBot="1" x14ac:dyDescent="0.35">
      <c r="A37" s="4" t="str">
        <f>'[1]Dat-Bl'!L144</f>
        <v>Wohlschlager Simon</v>
      </c>
      <c r="B37" s="21" t="str">
        <f t="shared" si="29"/>
        <v>SMS Altenmarkt</v>
      </c>
      <c r="C37" s="32">
        <v>9.25</v>
      </c>
      <c r="D37" s="30">
        <f t="shared" si="24"/>
        <v>460</v>
      </c>
      <c r="E37" s="32">
        <v>37.5</v>
      </c>
      <c r="F37" s="30">
        <f t="shared" si="25"/>
        <v>378</v>
      </c>
      <c r="G37" s="32"/>
      <c r="H37" s="30">
        <f t="shared" si="26"/>
        <v>0</v>
      </c>
      <c r="I37" s="32">
        <v>4.54</v>
      </c>
      <c r="J37" s="30">
        <f t="shared" si="27"/>
        <v>477</v>
      </c>
      <c r="K37" s="7"/>
      <c r="L37" s="7"/>
      <c r="M37" s="30">
        <f t="shared" si="28"/>
        <v>1315</v>
      </c>
      <c r="N37" s="33">
        <f>SUM(M32:M37)-MIN(M32:M37)+L32</f>
        <v>7899</v>
      </c>
    </row>
    <row r="38" spans="1:14" ht="15" thickBot="1" x14ac:dyDescent="0.35">
      <c r="A38" s="2" t="s">
        <v>24</v>
      </c>
      <c r="B38" s="3" t="s">
        <v>13</v>
      </c>
      <c r="C38" s="45" t="s">
        <v>0</v>
      </c>
      <c r="D38" s="45" t="s">
        <v>3</v>
      </c>
      <c r="E38" s="45" t="s">
        <v>4</v>
      </c>
      <c r="F38" s="45" t="s">
        <v>3</v>
      </c>
      <c r="G38" s="45" t="s">
        <v>5</v>
      </c>
      <c r="H38" s="45" t="s">
        <v>3</v>
      </c>
      <c r="I38" s="45" t="s">
        <v>1</v>
      </c>
      <c r="J38" s="45" t="s">
        <v>3</v>
      </c>
      <c r="K38" s="11" t="s">
        <v>15</v>
      </c>
      <c r="L38" s="15" t="s">
        <v>3</v>
      </c>
      <c r="M38" s="15" t="s">
        <v>3</v>
      </c>
    </row>
    <row r="39" spans="1:14" ht="15.6" thickTop="1" thickBot="1" x14ac:dyDescent="0.35">
      <c r="A39" s="4" t="str">
        <f>'[1]Dat-Bl'!L127</f>
        <v>Unterberger Paul</v>
      </c>
      <c r="B39" s="21" t="str">
        <f>'[1]Dat-Bl'!N127</f>
        <v>SMS Kaprun</v>
      </c>
      <c r="C39" s="29">
        <v>8.58</v>
      </c>
      <c r="D39" s="30">
        <f t="shared" ref="D39:D44" si="30">IF(C39=0,0,INT(17.686955*EXP(2.1*LN((1397-C39*100)/100))))</f>
        <v>608</v>
      </c>
      <c r="E39" s="29">
        <v>49.5</v>
      </c>
      <c r="F39" s="30">
        <f t="shared" ref="F39:F44" si="31">IF(E39=0,0,INT(18*EXP(0.9*LN((E39*100-800)/100))))</f>
        <v>514</v>
      </c>
      <c r="G39" s="29"/>
      <c r="H39" s="30">
        <f t="shared" ref="H39:H44" si="32">IF(G39=0,0,INT(82.491673*EXP(0.9*LN((G39*100-178)/100))))</f>
        <v>0</v>
      </c>
      <c r="I39" s="29">
        <v>4.7</v>
      </c>
      <c r="J39" s="30">
        <f t="shared" ref="J39:J44" si="33">IF(I39=0,0,INT(180.85908*EXP(1*LN((I39*100-190)/100))))</f>
        <v>506</v>
      </c>
      <c r="K39" s="31">
        <v>55.47</v>
      </c>
      <c r="L39" s="30">
        <f>IF(K39=0,0,INT(0.355982*EXP(2.1*LN((8600-K39*100)/100))))</f>
        <v>467</v>
      </c>
      <c r="M39" s="30">
        <f t="shared" ref="M39:M44" si="34">SUM(D39,F39,H39,J39)</f>
        <v>1628</v>
      </c>
      <c r="N39" s="7"/>
    </row>
    <row r="40" spans="1:14" ht="15" thickTop="1" x14ac:dyDescent="0.3">
      <c r="A40" s="4" t="str">
        <f>'[1]Dat-Bl'!L128</f>
        <v>Böhler Marco</v>
      </c>
      <c r="B40" s="21" t="str">
        <f>B39</f>
        <v>SMS Kaprun</v>
      </c>
      <c r="C40" s="32">
        <v>9.3800000000000008</v>
      </c>
      <c r="D40" s="30">
        <f t="shared" si="30"/>
        <v>433</v>
      </c>
      <c r="E40" s="32">
        <v>48.5</v>
      </c>
      <c r="F40" s="30">
        <f t="shared" si="31"/>
        <v>503</v>
      </c>
      <c r="G40" s="32"/>
      <c r="H40" s="30">
        <f t="shared" si="32"/>
        <v>0</v>
      </c>
      <c r="I40" s="32">
        <v>4.71</v>
      </c>
      <c r="J40" s="30">
        <f t="shared" si="33"/>
        <v>508</v>
      </c>
      <c r="K40" s="7"/>
      <c r="L40" s="7"/>
      <c r="M40" s="30">
        <f t="shared" si="34"/>
        <v>1444</v>
      </c>
      <c r="N40" s="7"/>
    </row>
    <row r="41" spans="1:14" x14ac:dyDescent="0.3">
      <c r="A41" s="4" t="str">
        <f>'[1]Dat-Bl'!L129</f>
        <v>Foidl Fabian</v>
      </c>
      <c r="B41" s="21" t="str">
        <f t="shared" ref="B41:B44" si="35">B40</f>
        <v>SMS Kaprun</v>
      </c>
      <c r="C41" s="32">
        <v>8.4700000000000006</v>
      </c>
      <c r="D41" s="30">
        <f t="shared" si="30"/>
        <v>634</v>
      </c>
      <c r="E41" s="32">
        <v>36</v>
      </c>
      <c r="F41" s="30">
        <f t="shared" si="31"/>
        <v>361</v>
      </c>
      <c r="G41" s="32"/>
      <c r="H41" s="30">
        <f t="shared" si="32"/>
        <v>0</v>
      </c>
      <c r="I41" s="32">
        <v>4.62</v>
      </c>
      <c r="J41" s="30">
        <f t="shared" si="33"/>
        <v>491</v>
      </c>
      <c r="K41" s="7"/>
      <c r="L41" s="7"/>
      <c r="M41" s="30">
        <f t="shared" si="34"/>
        <v>1486</v>
      </c>
      <c r="N41" s="7"/>
    </row>
    <row r="42" spans="1:14" x14ac:dyDescent="0.3">
      <c r="A42" s="4" t="str">
        <f>'[1]Dat-Bl'!L130</f>
        <v>Lemberger Nico</v>
      </c>
      <c r="B42" s="21" t="str">
        <f t="shared" si="35"/>
        <v>SMS Kaprun</v>
      </c>
      <c r="C42" s="32">
        <v>8.61</v>
      </c>
      <c r="D42" s="30">
        <f t="shared" si="30"/>
        <v>601</v>
      </c>
      <c r="E42" s="32">
        <v>43</v>
      </c>
      <c r="F42" s="30">
        <f t="shared" si="31"/>
        <v>441</v>
      </c>
      <c r="G42" s="32"/>
      <c r="H42" s="30">
        <f t="shared" si="32"/>
        <v>0</v>
      </c>
      <c r="I42" s="32">
        <v>4.4400000000000004</v>
      </c>
      <c r="J42" s="30">
        <f t="shared" si="33"/>
        <v>459</v>
      </c>
      <c r="K42" s="7"/>
      <c r="L42" s="7"/>
      <c r="M42" s="30">
        <f t="shared" si="34"/>
        <v>1501</v>
      </c>
      <c r="N42" s="7"/>
    </row>
    <row r="43" spans="1:14" ht="15" thickBot="1" x14ac:dyDescent="0.35">
      <c r="A43" s="4" t="str">
        <f>'[1]Dat-Bl'!L131</f>
        <v>Thämlitz Nicolas</v>
      </c>
      <c r="B43" s="21" t="str">
        <f t="shared" si="35"/>
        <v>SMS Kaprun</v>
      </c>
      <c r="C43" s="32">
        <v>9.43</v>
      </c>
      <c r="D43" s="30">
        <f t="shared" si="30"/>
        <v>424</v>
      </c>
      <c r="E43" s="32">
        <v>41.5</v>
      </c>
      <c r="F43" s="30">
        <f t="shared" si="31"/>
        <v>424</v>
      </c>
      <c r="G43" s="32"/>
      <c r="H43" s="30">
        <f t="shared" si="32"/>
        <v>0</v>
      </c>
      <c r="I43" s="32">
        <v>4.08</v>
      </c>
      <c r="J43" s="30">
        <f t="shared" si="33"/>
        <v>394</v>
      </c>
      <c r="K43" s="7"/>
      <c r="L43" s="7"/>
      <c r="M43" s="30">
        <f t="shared" si="34"/>
        <v>1242</v>
      </c>
      <c r="N43" s="11" t="s">
        <v>2</v>
      </c>
    </row>
    <row r="44" spans="1:14" ht="15" thickBot="1" x14ac:dyDescent="0.35">
      <c r="A44" s="4" t="str">
        <f>'[1]Dat-Bl'!L132</f>
        <v>Simic Kristijan</v>
      </c>
      <c r="B44" s="21" t="str">
        <f t="shared" si="35"/>
        <v>SMS Kaprun</v>
      </c>
      <c r="C44" s="32">
        <v>8.98</v>
      </c>
      <c r="D44" s="30">
        <f t="shared" si="30"/>
        <v>517</v>
      </c>
      <c r="E44" s="32">
        <v>35</v>
      </c>
      <c r="F44" s="30">
        <f t="shared" si="31"/>
        <v>349</v>
      </c>
      <c r="G44" s="32"/>
      <c r="H44" s="30">
        <f t="shared" si="32"/>
        <v>0</v>
      </c>
      <c r="I44" s="32">
        <v>4.45</v>
      </c>
      <c r="J44" s="30">
        <f t="shared" si="33"/>
        <v>461</v>
      </c>
      <c r="K44" s="7"/>
      <c r="L44" s="7"/>
      <c r="M44" s="30">
        <f t="shared" si="34"/>
        <v>1327</v>
      </c>
      <c r="N44" s="33">
        <f>SUM(M39:M44)-MIN(M39:M44)+L39</f>
        <v>7853</v>
      </c>
    </row>
  </sheetData>
  <conditionalFormatting sqref="C39:C44 E39:E44 G39:G44 I39:I44 K39 K25 I25:I30 G25:G30 E25:E30 C25:C30 C32:C37 E32:E37 G32:G37 I32:I37 K32 K18 I18:I23 G18:G23 E18:E23 C18:C23 C4:C9 E4:E9 G4:G9 I4:I9 K4 K11 I11:I16 G11:G16 E11:E16 C11:C16">
    <cfRule type="cellIs" dxfId="3" priority="4" operator="greaterThan">
      <formula>100</formula>
    </cfRule>
  </conditionalFormatting>
  <conditionalFormatting sqref="C39:C44 C25:C30 C32:C37 C18:C23 C4:C9 C11:C16">
    <cfRule type="cellIs" dxfId="2" priority="3" operator="greaterThan">
      <formula>15</formula>
    </cfRule>
  </conditionalFormatting>
  <conditionalFormatting sqref="G39:G44 G25:G30 G32:G37 G18:G23 G4:G9 G11:G16">
    <cfRule type="cellIs" dxfId="1" priority="2" operator="greaterThan">
      <formula>20</formula>
    </cfRule>
  </conditionalFormatting>
  <conditionalFormatting sqref="I39:I44 I25:I30 I32:I37 I18:I23 I4:I9 I11:I16">
    <cfRule type="cellIs" dxfId="0" priority="1" operator="greaterThan">
      <formula>15</formula>
    </cfRule>
  </conditionalFormatting>
  <dataValidations count="2">
    <dataValidation type="custom" allowBlank="1" showInputMessage="1" showErrorMessage="1" errorTitle="ACHTUNG!" error="Nur EINE Eingabe Schlagball/Kugel möglich" sqref="G39:G44 G25:G30 G32:G37 G18:G23 G4:G9 G11:G16">
      <formula1>G4&gt;0=E4=""</formula1>
    </dataValidation>
    <dataValidation type="custom" allowBlank="1" showInputMessage="1" showErrorMessage="1" errorTitle="ACHTUNG!" error="Nur EINE Eingabe Schlagball/Kugel möglich" sqref="E39:E44 E25:E30 E32:E37 E18:E23 E4:E9 E11:E16">
      <formula1>E4&gt;0=G4=""</formula1>
    </dataValidation>
  </dataValidation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topLeftCell="A4" workbookViewId="0">
      <selection activeCell="C18" sqref="C18"/>
    </sheetView>
  </sheetViews>
  <sheetFormatPr baseColWidth="10" defaultRowHeight="14.4" x14ac:dyDescent="0.3"/>
  <cols>
    <col min="1" max="1" width="8.88671875" customWidth="1"/>
    <col min="2" max="2" width="8.109375" style="10" customWidth="1"/>
    <col min="3" max="3" width="45.33203125" customWidth="1"/>
    <col min="4" max="4" width="9.88671875" style="8" customWidth="1"/>
  </cols>
  <sheetData>
    <row r="2" spans="2:5" ht="17.399999999999999" x14ac:dyDescent="0.3">
      <c r="C2" s="61" t="s">
        <v>42</v>
      </c>
      <c r="D2" s="61"/>
      <c r="E2" s="47"/>
    </row>
    <row r="3" spans="2:5" ht="17.399999999999999" x14ac:dyDescent="0.3">
      <c r="C3" s="49" t="s">
        <v>43</v>
      </c>
      <c r="D3" s="48"/>
    </row>
    <row r="4" spans="2:5" ht="15" customHeight="1" x14ac:dyDescent="0.3">
      <c r="C4" s="47"/>
      <c r="D4" s="48"/>
    </row>
    <row r="5" spans="2:5" ht="15" customHeight="1" x14ac:dyDescent="0.3">
      <c r="B5" s="49"/>
      <c r="C5" s="50" t="s">
        <v>25</v>
      </c>
      <c r="D5" s="56"/>
    </row>
    <row r="6" spans="2:5" ht="15" customHeight="1" x14ac:dyDescent="0.3">
      <c r="B6" s="51">
        <v>1</v>
      </c>
      <c r="C6" s="52" t="str">
        <f>'[1]w-E_R'!D38</f>
        <v>PG St. Ursula</v>
      </c>
      <c r="D6" s="56">
        <f>'[1]w-E_R'!Q43</f>
        <v>7866</v>
      </c>
    </row>
    <row r="7" spans="2:5" ht="15" customHeight="1" x14ac:dyDescent="0.3">
      <c r="B7" s="51">
        <v>2</v>
      </c>
      <c r="C7" s="52" t="str">
        <f>'[1]w-E_R'!D17</f>
        <v>MS Kuchl</v>
      </c>
      <c r="D7" s="56">
        <f>'[1]w-E_R'!Q22</f>
        <v>7304</v>
      </c>
    </row>
    <row r="8" spans="2:5" ht="15" customHeight="1" x14ac:dyDescent="0.3">
      <c r="B8" s="51">
        <v>3</v>
      </c>
      <c r="C8" s="52" t="str">
        <f>'[1]w-E_R'!D10</f>
        <v>MS Bad Hofgastein</v>
      </c>
      <c r="D8" s="56">
        <f>'[1]w-E_R'!Q15</f>
        <v>7101</v>
      </c>
    </row>
    <row r="9" spans="2:5" ht="15" customHeight="1" x14ac:dyDescent="0.3">
      <c r="B9" s="51">
        <v>4</v>
      </c>
      <c r="C9" s="52" t="str">
        <f>'[1]w-E_R'!D3</f>
        <v>BG u. BRG Hallein</v>
      </c>
      <c r="D9" s="56">
        <f>'[1]w-E_R'!Q8</f>
        <v>6887</v>
      </c>
    </row>
    <row r="10" spans="2:5" ht="15" customHeight="1" x14ac:dyDescent="0.3">
      <c r="B10" s="51">
        <v>5</v>
      </c>
      <c r="C10" s="52" t="str">
        <f>'[1]w-E_R'!D24</f>
        <v>MS Straßwalchen</v>
      </c>
      <c r="D10" s="56">
        <f>'[1]w-E_R'!Q29</f>
        <v>6729</v>
      </c>
    </row>
    <row r="11" spans="2:5" ht="15" customHeight="1" x14ac:dyDescent="0.3">
      <c r="B11" s="51">
        <v>6</v>
      </c>
      <c r="C11" s="52" t="str">
        <f>'[1]w-E_R'!D31</f>
        <v>SMS Seekirchen</v>
      </c>
      <c r="D11" s="56">
        <f>'[1]w-E_R'!Q36</f>
        <v>6654</v>
      </c>
    </row>
    <row r="12" spans="2:5" ht="15" customHeight="1" x14ac:dyDescent="0.3">
      <c r="B12" s="54"/>
      <c r="C12" s="53"/>
      <c r="D12" s="57"/>
    </row>
    <row r="13" spans="2:5" ht="15" customHeight="1" x14ac:dyDescent="0.3">
      <c r="B13" s="49"/>
      <c r="C13" s="50" t="s">
        <v>26</v>
      </c>
      <c r="D13" s="56"/>
    </row>
    <row r="14" spans="2:5" ht="15" customHeight="1" x14ac:dyDescent="0.3">
      <c r="B14" s="51">
        <v>1</v>
      </c>
      <c r="C14" s="52" t="s">
        <v>27</v>
      </c>
      <c r="D14" s="56">
        <v>8483</v>
      </c>
    </row>
    <row r="15" spans="2:5" ht="15" customHeight="1" x14ac:dyDescent="0.3">
      <c r="B15" s="51">
        <v>2</v>
      </c>
      <c r="C15" s="52" t="s">
        <v>28</v>
      </c>
      <c r="D15" s="56">
        <v>8472</v>
      </c>
    </row>
    <row r="16" spans="2:5" ht="15" customHeight="1" x14ac:dyDescent="0.3">
      <c r="B16" s="51">
        <v>3</v>
      </c>
      <c r="C16" s="52" t="s">
        <v>29</v>
      </c>
      <c r="D16" s="56">
        <v>8353</v>
      </c>
    </row>
    <row r="17" spans="2:4" ht="15" customHeight="1" x14ac:dyDescent="0.3">
      <c r="B17" s="51">
        <v>4</v>
      </c>
      <c r="C17" s="52" t="s">
        <v>30</v>
      </c>
      <c r="D17" s="56">
        <v>8000</v>
      </c>
    </row>
    <row r="18" spans="2:4" ht="15" customHeight="1" x14ac:dyDescent="0.3">
      <c r="B18" s="51">
        <v>5</v>
      </c>
      <c r="C18" s="52" t="s">
        <v>31</v>
      </c>
      <c r="D18" s="56">
        <v>7704</v>
      </c>
    </row>
    <row r="19" spans="2:4" ht="15" customHeight="1" x14ac:dyDescent="0.3">
      <c r="B19" s="51">
        <v>6</v>
      </c>
      <c r="C19" s="52" t="s">
        <v>32</v>
      </c>
      <c r="D19" s="56">
        <v>7611</v>
      </c>
    </row>
    <row r="20" spans="2:4" ht="15" customHeight="1" x14ac:dyDescent="0.3">
      <c r="B20" s="51">
        <v>7</v>
      </c>
      <c r="C20" s="52" t="s">
        <v>33</v>
      </c>
      <c r="D20" s="56">
        <v>7492</v>
      </c>
    </row>
    <row r="21" spans="2:4" ht="15" customHeight="1" x14ac:dyDescent="0.3">
      <c r="B21" s="51">
        <v>8</v>
      </c>
      <c r="C21" s="52" t="s">
        <v>34</v>
      </c>
      <c r="D21" s="56">
        <v>7265</v>
      </c>
    </row>
    <row r="22" spans="2:4" ht="15" customHeight="1" x14ac:dyDescent="0.3">
      <c r="B22" s="54"/>
      <c r="C22" s="53"/>
      <c r="D22" s="57"/>
    </row>
    <row r="23" spans="2:4" ht="15" customHeight="1" x14ac:dyDescent="0.3">
      <c r="B23" s="54"/>
      <c r="C23" s="50" t="s">
        <v>35</v>
      </c>
      <c r="D23" s="56"/>
    </row>
    <row r="24" spans="2:4" ht="15" customHeight="1" x14ac:dyDescent="0.3">
      <c r="B24" s="51">
        <v>1</v>
      </c>
      <c r="C24" s="52" t="s">
        <v>36</v>
      </c>
      <c r="D24" s="56">
        <v>9217</v>
      </c>
    </row>
    <row r="25" spans="2:4" ht="15" customHeight="1" x14ac:dyDescent="0.3">
      <c r="B25" s="51">
        <v>2</v>
      </c>
      <c r="C25" s="52" t="s">
        <v>31</v>
      </c>
      <c r="D25" s="56">
        <v>9055</v>
      </c>
    </row>
    <row r="26" spans="2:4" ht="15" customHeight="1" x14ac:dyDescent="0.3">
      <c r="B26" s="51">
        <v>3</v>
      </c>
      <c r="C26" s="52" t="s">
        <v>34</v>
      </c>
      <c r="D26" s="56">
        <v>7949</v>
      </c>
    </row>
    <row r="27" spans="2:4" ht="15" customHeight="1" x14ac:dyDescent="0.3">
      <c r="B27" s="51">
        <v>4</v>
      </c>
      <c r="C27" s="52" t="s">
        <v>37</v>
      </c>
      <c r="D27" s="56">
        <v>7916</v>
      </c>
    </row>
    <row r="28" spans="2:4" ht="15" customHeight="1" x14ac:dyDescent="0.3">
      <c r="B28" s="51">
        <v>5</v>
      </c>
      <c r="C28" s="52" t="s">
        <v>38</v>
      </c>
      <c r="D28" s="56">
        <v>7844</v>
      </c>
    </row>
    <row r="29" spans="2:4" ht="15" customHeight="1" x14ac:dyDescent="0.3">
      <c r="B29" s="51">
        <v>6</v>
      </c>
      <c r="C29" s="52" t="s">
        <v>39</v>
      </c>
      <c r="D29" s="56">
        <v>7065</v>
      </c>
    </row>
    <row r="30" spans="2:4" ht="15" customHeight="1" x14ac:dyDescent="0.3">
      <c r="B30" s="54"/>
      <c r="C30" s="53"/>
      <c r="D30" s="57"/>
    </row>
    <row r="31" spans="2:4" ht="15" customHeight="1" x14ac:dyDescent="0.3">
      <c r="B31" s="54"/>
      <c r="C31" s="50" t="s">
        <v>40</v>
      </c>
      <c r="D31" s="60" t="s">
        <v>44</v>
      </c>
    </row>
    <row r="32" spans="2:4" ht="15" customHeight="1" x14ac:dyDescent="0.3">
      <c r="B32" s="51">
        <v>1</v>
      </c>
      <c r="C32" s="52" t="s">
        <v>41</v>
      </c>
      <c r="D32" s="59">
        <v>10665</v>
      </c>
    </row>
    <row r="33" spans="2:4" ht="15" customHeight="1" x14ac:dyDescent="0.3">
      <c r="B33" s="51">
        <v>2</v>
      </c>
      <c r="C33" s="52" t="s">
        <v>31</v>
      </c>
      <c r="D33" s="59">
        <v>9288</v>
      </c>
    </row>
    <row r="34" spans="2:4" ht="15" customHeight="1" x14ac:dyDescent="0.3">
      <c r="B34" s="51">
        <v>3</v>
      </c>
      <c r="C34" s="52" t="s">
        <v>37</v>
      </c>
      <c r="D34" s="59">
        <v>9026</v>
      </c>
    </row>
    <row r="35" spans="2:4" ht="15" customHeight="1" x14ac:dyDescent="0.3">
      <c r="B35" s="51">
        <v>4</v>
      </c>
      <c r="C35" s="52" t="s">
        <v>36</v>
      </c>
      <c r="D35" s="59">
        <v>8897</v>
      </c>
    </row>
    <row r="36" spans="2:4" ht="15" customHeight="1" x14ac:dyDescent="0.3">
      <c r="B36" s="51">
        <v>5</v>
      </c>
      <c r="C36" s="52" t="s">
        <v>38</v>
      </c>
      <c r="D36" s="59">
        <v>7889</v>
      </c>
    </row>
    <row r="37" spans="2:4" ht="15" customHeight="1" x14ac:dyDescent="0.3">
      <c r="B37" s="51">
        <v>6</v>
      </c>
      <c r="C37" s="52" t="s">
        <v>39</v>
      </c>
      <c r="D37" s="59">
        <v>7835</v>
      </c>
    </row>
    <row r="38" spans="2:4" x14ac:dyDescent="0.3">
      <c r="B38" s="55"/>
      <c r="C38" s="47"/>
      <c r="D38" s="58"/>
    </row>
  </sheetData>
  <mergeCells count="1">
    <mergeCell ref="C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C1</vt:lpstr>
      <vt:lpstr>C2</vt:lpstr>
      <vt:lpstr>C3</vt:lpstr>
      <vt:lpstr>C4</vt:lpstr>
      <vt:lpstr>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Herta Viertbauer</dc:creator>
  <cp:lastModifiedBy>Tschaut Robert</cp:lastModifiedBy>
  <cp:lastPrinted>2023-05-25T14:20:41Z</cp:lastPrinted>
  <dcterms:created xsi:type="dcterms:W3CDTF">2023-05-25T10:58:22Z</dcterms:created>
  <dcterms:modified xsi:type="dcterms:W3CDTF">2023-05-26T07:30:59Z</dcterms:modified>
</cp:coreProperties>
</file>